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Schorndorf (2025)\4. ENDVERSION der Ausschreibung\"/>
    </mc:Choice>
  </mc:AlternateContent>
  <xr:revisionPtr revIDLastSave="0" documentId="13_ncr:1_{6C57C5A3-FAEA-4C4A-815D-F5E5700F165D}" xr6:coauthVersionLast="47" xr6:coauthVersionMax="47" xr10:uidLastSave="{00000000-0000-0000-0000-000000000000}"/>
  <bookViews>
    <workbookView xWindow="7530" yWindow="2070" windowWidth="19170" windowHeight="10050" tabRatio="857" xr2:uid="{00000000-000D-0000-FFFF-FFFF00000000}"/>
  </bookViews>
  <sheets>
    <sheet name="Zusammenfassung" sheetId="475" r:id="rId1"/>
    <sheet name="Los 1.1" sheetId="519" r:id="rId2"/>
    <sheet name="Los 1.2" sheetId="580" r:id="rId3"/>
    <sheet name="Los 1.3" sheetId="581" r:id="rId4"/>
    <sheet name="Los 1.4" sheetId="582" r:id="rId5"/>
    <sheet name="Los 1.5" sheetId="583" r:id="rId6"/>
    <sheet name="Los 1.6" sheetId="584" r:id="rId7"/>
    <sheet name="Los 1.7" sheetId="585" r:id="rId8"/>
    <sheet name="Los 1.8" sheetId="586" r:id="rId9"/>
    <sheet name="Los 1.9" sheetId="587" r:id="rId10"/>
    <sheet name="Los 1.10" sheetId="588" r:id="rId11"/>
    <sheet name="Los 1.11" sheetId="589" r:id="rId12"/>
    <sheet name="Los 1.12" sheetId="590" r:id="rId13"/>
    <sheet name="Los 1.13" sheetId="610" r:id="rId14"/>
    <sheet name="Los 1.14" sheetId="591" r:id="rId15"/>
    <sheet name="Los 1.15" sheetId="592" r:id="rId16"/>
    <sheet name="Los 1.16" sheetId="593" r:id="rId17"/>
    <sheet name="Los 1.17" sheetId="594" r:id="rId18"/>
    <sheet name="Los 1.18" sheetId="595" r:id="rId19"/>
    <sheet name="Los 2.1" sheetId="596" r:id="rId20"/>
    <sheet name="Los 2.2" sheetId="540" r:id="rId21"/>
    <sheet name="Los 2.3" sheetId="598" r:id="rId22"/>
    <sheet name="Los 2.4" sheetId="599" r:id="rId23"/>
    <sheet name="Los 2.5" sheetId="600" r:id="rId24"/>
    <sheet name="Los 2.6" sheetId="601" r:id="rId25"/>
    <sheet name="Los 2.7" sheetId="602" r:id="rId26"/>
    <sheet name="Los 2.8" sheetId="603" r:id="rId27"/>
    <sheet name="Los 2.9" sheetId="604" r:id="rId28"/>
    <sheet name="Los 2.10" sheetId="605" r:id="rId29"/>
    <sheet name="Los 2.11" sheetId="606" r:id="rId30"/>
    <sheet name="Los 2.12" sheetId="607" r:id="rId31"/>
    <sheet name="Los 2.13" sheetId="608" r:id="rId32"/>
    <sheet name="Los 2.14" sheetId="609" r:id="rId33"/>
    <sheet name="Los 2.15" sheetId="611" r:id="rId34"/>
    <sheet name="Los 3" sheetId="612" r:id="rId35"/>
  </sheets>
  <externalReferences>
    <externalReference r:id="rId36"/>
  </externalReferences>
  <definedNames>
    <definedName name="_xlnm._FilterDatabase" localSheetId="1" hidden="1">'Los 1.1'!$A$9:$U$159</definedName>
    <definedName name="_xlnm._FilterDatabase" localSheetId="10" hidden="1">'Los 1.10'!$A$9:$U$171</definedName>
    <definedName name="_xlnm._FilterDatabase" localSheetId="11" hidden="1">'Los 1.11'!$A$9:$U$34</definedName>
    <definedName name="_xlnm._FilterDatabase" localSheetId="12" hidden="1">'Los 1.12'!$A$9:$U$94</definedName>
    <definedName name="_xlnm._FilterDatabase" localSheetId="13" hidden="1">'Los 1.13'!$A$9:$U$47</definedName>
    <definedName name="_xlnm._FilterDatabase" localSheetId="14" hidden="1">'Los 1.14'!$A$9:$U$26</definedName>
    <definedName name="_xlnm._FilterDatabase" localSheetId="15" hidden="1">'Los 1.15'!$A$9:$U$109</definedName>
    <definedName name="_xlnm._FilterDatabase" localSheetId="16" hidden="1">'Los 1.16'!$A$9:$U$45</definedName>
    <definedName name="_xlnm._FilterDatabase" localSheetId="17" hidden="1">'Los 1.17'!$A$9:$U$67</definedName>
    <definedName name="_xlnm._FilterDatabase" localSheetId="18" hidden="1">'Los 1.18'!$A$9:$U$102</definedName>
    <definedName name="_xlnm._FilterDatabase" localSheetId="2" hidden="1">'Los 1.2'!$A$9:$U$50</definedName>
    <definedName name="_xlnm._FilterDatabase" localSheetId="3" hidden="1">'Los 1.3'!$A$9:$U$53</definedName>
    <definedName name="_xlnm._FilterDatabase" localSheetId="4" hidden="1">'Los 1.4'!$A$9:$U$71</definedName>
    <definedName name="_xlnm._FilterDatabase" localSheetId="5" hidden="1">'Los 1.5'!$A$9:$U$73</definedName>
    <definedName name="_xlnm._FilterDatabase" localSheetId="6" hidden="1">'Los 1.6'!$A$9:$U$72</definedName>
    <definedName name="_xlnm._FilterDatabase" localSheetId="7" hidden="1">'Los 1.7'!$A$9:$U$163</definedName>
    <definedName name="_xlnm._FilterDatabase" localSheetId="8" hidden="1">'Los 1.8'!$A$9:$U$40</definedName>
    <definedName name="_xlnm._FilterDatabase" localSheetId="9" hidden="1">'Los 1.9'!$A$9:$U$30</definedName>
    <definedName name="_xlnm._FilterDatabase" localSheetId="19" hidden="1">'Los 2.1'!$A$9:$U$90</definedName>
    <definedName name="_xlnm._FilterDatabase" localSheetId="28" hidden="1">'Los 2.10'!$A$9:$U$27</definedName>
    <definedName name="_xlnm._FilterDatabase" localSheetId="29" hidden="1">'Los 2.11'!$A$9:$U$44</definedName>
    <definedName name="_xlnm._FilterDatabase" localSheetId="30" hidden="1">'Los 2.12'!$A$9:$U$53</definedName>
    <definedName name="_xlnm._FilterDatabase" localSheetId="31" hidden="1">'Los 2.13'!$A$9:$U$74</definedName>
    <definedName name="_xlnm._FilterDatabase" localSheetId="32" hidden="1">'Los 2.14'!$A$9:$U$40</definedName>
    <definedName name="_xlnm._FilterDatabase" localSheetId="33" hidden="1">'Los 2.15'!$A$9:$U$83</definedName>
    <definedName name="_xlnm._FilterDatabase" localSheetId="20" hidden="1">'Los 2.2'!$A$9:$S$15</definedName>
    <definedName name="_xlnm._FilterDatabase" localSheetId="21" hidden="1">'Los 2.3'!$A$9:$U$55</definedName>
    <definedName name="_xlnm._FilterDatabase" localSheetId="22" hidden="1">'Los 2.4'!$A$9:$U$23</definedName>
    <definedName name="_xlnm._FilterDatabase" localSheetId="23" hidden="1">'Los 2.5'!$A$9:$U$34</definedName>
    <definedName name="_xlnm._FilterDatabase" localSheetId="24" hidden="1">'Los 2.6'!$A$9:$U$71</definedName>
    <definedName name="_xlnm._FilterDatabase" localSheetId="25" hidden="1">'Los 2.7'!$A$9:$U$57</definedName>
    <definedName name="_xlnm._FilterDatabase" localSheetId="26" hidden="1">'Los 2.8'!$A$9:$U$76</definedName>
    <definedName name="_xlnm._FilterDatabase" localSheetId="27" hidden="1">'Los 2.9'!$A$9:$U$95</definedName>
    <definedName name="_xlnm._FilterDatabase" localSheetId="34" hidden="1">'Los 3'!$A$9:$O$286</definedName>
    <definedName name="_xleta.INDIRECT" hidden="1">#NAME?</definedName>
    <definedName name="Datum">Zusammenfassung!$M$1</definedName>
    <definedName name="_xlnm.Print_Area" localSheetId="1">'Los 1.1'!$A$1:$O$169</definedName>
    <definedName name="_xlnm.Print_Area" localSheetId="10">'Los 1.10'!$A$1:$O$181</definedName>
    <definedName name="_xlnm.Print_Area" localSheetId="11">'Los 1.11'!$A$1:$O$44</definedName>
    <definedName name="_xlnm.Print_Area" localSheetId="12">'Los 1.12'!$A$1:$O$104</definedName>
    <definedName name="_xlnm.Print_Area" localSheetId="13">'Los 1.13'!$A$1:$O$57</definedName>
    <definedName name="_xlnm.Print_Area" localSheetId="14">'Los 1.14'!$A$1:$O$36</definedName>
    <definedName name="_xlnm.Print_Area" localSheetId="15">'Los 1.15'!$A$1:$O$119</definedName>
    <definedName name="_xlnm.Print_Area" localSheetId="16">'Los 1.16'!$A$1:$O$55</definedName>
    <definedName name="_xlnm.Print_Area" localSheetId="17">'Los 1.17'!$A$1:$O$77</definedName>
    <definedName name="_xlnm.Print_Area" localSheetId="18">'Los 1.18'!$A$1:$O$112</definedName>
    <definedName name="_xlnm.Print_Area" localSheetId="2">'Los 1.2'!$A$1:$O$60</definedName>
    <definedName name="_xlnm.Print_Area" localSheetId="3">'Los 1.3'!$A$1:$O$63</definedName>
    <definedName name="_xlnm.Print_Area" localSheetId="4">'Los 1.4'!$A$1:$O$81</definedName>
    <definedName name="_xlnm.Print_Area" localSheetId="5">'Los 1.5'!$A$1:$O$83</definedName>
    <definedName name="_xlnm.Print_Area" localSheetId="6">'Los 1.6'!$A$1:$O$82</definedName>
    <definedName name="_xlnm.Print_Area" localSheetId="7">'Los 1.7'!$A$1:$O$173</definedName>
    <definedName name="_xlnm.Print_Area" localSheetId="8">'Los 1.8'!$A$1:$O$50</definedName>
    <definedName name="_xlnm.Print_Area" localSheetId="9">'Los 1.9'!$A$1:$O$40</definedName>
    <definedName name="_xlnm.Print_Area" localSheetId="19">'Los 2.1'!$A$1:$O$100</definedName>
    <definedName name="_xlnm.Print_Area" localSheetId="28">'Los 2.10'!$A$1:$O$37</definedName>
    <definedName name="_xlnm.Print_Area" localSheetId="29">'Los 2.11'!$A$1:$O$54</definedName>
    <definedName name="_xlnm.Print_Area" localSheetId="30">'Los 2.12'!$A$1:$O$63</definedName>
    <definedName name="_xlnm.Print_Area" localSheetId="31">'Los 2.13'!$A$1:$O$84</definedName>
    <definedName name="_xlnm.Print_Area" localSheetId="32">'Los 2.14'!$A$1:$O$50</definedName>
    <definedName name="_xlnm.Print_Area" localSheetId="33">'Los 2.15'!$A$1:$O$93</definedName>
    <definedName name="_xlnm.Print_Area" localSheetId="21">'Los 2.3'!$A$1:$O$65</definedName>
    <definedName name="_xlnm.Print_Area" localSheetId="22">'Los 2.4'!$A$1:$O$33</definedName>
    <definedName name="_xlnm.Print_Area" localSheetId="23">'Los 2.5'!$A$1:$O$44</definedName>
    <definedName name="_xlnm.Print_Area" localSheetId="24">'Los 2.6'!$A$1:$O$81</definedName>
    <definedName name="_xlnm.Print_Area" localSheetId="25">'Los 2.7'!$A$1:$O$67</definedName>
    <definedName name="_xlnm.Print_Area" localSheetId="26">'Los 2.8'!$A$1:$O$86</definedName>
    <definedName name="_xlnm.Print_Area" localSheetId="27">'Los 2.9'!$A$1:$O$105</definedName>
    <definedName name="_xlnm.Print_Area" localSheetId="34">'Los 3'!$A$1:$O$299</definedName>
    <definedName name="_xlnm.Print_Area" localSheetId="0">Zusammenfassung!$A$1:$M$93</definedName>
    <definedName name="_xlnm.Print_Titles" localSheetId="0">Zusammenfassung!#REF!</definedName>
    <definedName name="kunde">Zusammenfassung!$K$1</definedName>
    <definedName name="logo">Zusammenfassung!$L$3</definedName>
    <definedName name="Stundenleistungen" hidden="1">#REF!</definedName>
    <definedName name="SVS_GLR" localSheetId="34">'Los 3'!$J$6</definedName>
    <definedName name="SVS_GrR_1_1" localSheetId="1">'Los 1.1'!$U$5</definedName>
    <definedName name="SVS_GrR_1_1" localSheetId="10">'Los 1.10'!$U$5</definedName>
    <definedName name="SVS_GrR_1_1" localSheetId="11">'Los 1.11'!$U$5</definedName>
    <definedName name="SVS_GrR_1_1" localSheetId="12">'Los 1.12'!$U$5</definedName>
    <definedName name="SVS_GrR_1_1" localSheetId="13">'Los 1.13'!$U$5</definedName>
    <definedName name="SVS_GrR_1_1" localSheetId="14">'Los 1.14'!$U$5</definedName>
    <definedName name="SVS_GrR_1_1" localSheetId="15">'Los 1.15'!$U$5</definedName>
    <definedName name="SVS_GrR_1_1" localSheetId="16">'Los 1.16'!$U$5</definedName>
    <definedName name="SVS_GrR_1_1" localSheetId="17">'Los 1.17'!$U$5</definedName>
    <definedName name="SVS_GrR_1_1" localSheetId="18">'Los 1.18'!$U$5</definedName>
    <definedName name="SVS_GrR_1_1" localSheetId="2">'Los 1.2'!$U$5</definedName>
    <definedName name="SVS_GrR_1_1" localSheetId="3">'Los 1.3'!$U$5</definedName>
    <definedName name="SVS_GrR_1_1" localSheetId="4">'Los 1.4'!$U$5</definedName>
    <definedName name="SVS_GrR_1_1" localSheetId="5">'Los 1.5'!$U$5</definedName>
    <definedName name="SVS_GrR_1_1" localSheetId="6">'Los 1.6'!$U$5</definedName>
    <definedName name="SVS_GrR_1_1" localSheetId="7">'Los 1.7'!$U$5</definedName>
    <definedName name="SVS_GrR_1_1" localSheetId="8">'Los 1.8'!$U$5</definedName>
    <definedName name="SVS_GrR_1_1" localSheetId="9">'Los 1.9'!$U$5</definedName>
    <definedName name="SVS_GrR_1_1" localSheetId="19">'Los 2.1'!$U$5</definedName>
    <definedName name="SVS_GrR_1_1" localSheetId="28">'Los 2.10'!$U$5</definedName>
    <definedName name="SVS_GrR_1_1" localSheetId="29">'Los 2.11'!$U$5</definedName>
    <definedName name="SVS_GrR_1_1" localSheetId="30">'Los 2.12'!$U$5</definedName>
    <definedName name="SVS_GrR_1_1" localSheetId="31">'Los 2.13'!$U$5</definedName>
    <definedName name="SVS_GrR_1_1" localSheetId="32">'Los 2.14'!$U$5</definedName>
    <definedName name="SVS_GrR_1_1" localSheetId="33">'Los 2.15'!$U$5</definedName>
    <definedName name="SVS_GrR_1_1" localSheetId="21">'Los 2.3'!$U$5</definedName>
    <definedName name="SVS_GrR_1_1" localSheetId="22">'Los 2.4'!$U$5</definedName>
    <definedName name="SVS_GrR_1_1" localSheetId="23">'Los 2.5'!$U$5</definedName>
    <definedName name="SVS_GrR_1_1" localSheetId="24">'Los 2.6'!$U$5</definedName>
    <definedName name="SVS_GrR_1_1" localSheetId="25">'Los 2.7'!$U$5</definedName>
    <definedName name="SVS_GrR_1_1" localSheetId="26">'Los 2.8'!$U$5</definedName>
    <definedName name="SVS_GrR_1_1" localSheetId="27">'Los 2.9'!$U$5</definedName>
    <definedName name="SVS_UR_1_1" localSheetId="1">'Los 1.1'!$O$5</definedName>
    <definedName name="SVS_UR_1_1" localSheetId="10">'Los 1.10'!$O$5</definedName>
    <definedName name="SVS_UR_1_1" localSheetId="11">'Los 1.11'!$O$5</definedName>
    <definedName name="SVS_UR_1_1" localSheetId="12">'Los 1.12'!$O$5</definedName>
    <definedName name="SVS_UR_1_1" localSheetId="13">'Los 1.13'!$O$5</definedName>
    <definedName name="SVS_UR_1_1" localSheetId="14">'Los 1.14'!$O$5</definedName>
    <definedName name="SVS_UR_1_1" localSheetId="15">'Los 1.15'!$O$5</definedName>
    <definedName name="SVS_UR_1_1" localSheetId="16">'Los 1.16'!$O$5</definedName>
    <definedName name="SVS_UR_1_1" localSheetId="17">'Los 1.17'!$O$5</definedName>
    <definedName name="SVS_UR_1_1" localSheetId="18">'Los 1.18'!$O$5</definedName>
    <definedName name="SVS_UR_1_1" localSheetId="2">'Los 1.2'!$O$5</definedName>
    <definedName name="SVS_UR_1_1" localSheetId="3">'Los 1.3'!$O$5</definedName>
    <definedName name="SVS_UR_1_1" localSheetId="4">'Los 1.4'!$O$5</definedName>
    <definedName name="SVS_UR_1_1" localSheetId="5">'Los 1.5'!$O$5</definedName>
    <definedName name="SVS_UR_1_1" localSheetId="6">'Los 1.6'!$O$5</definedName>
    <definedName name="SVS_UR_1_1" localSheetId="7">'Los 1.7'!$O$5</definedName>
    <definedName name="SVS_UR_1_1" localSheetId="8">'Los 1.8'!$O$5</definedName>
    <definedName name="SVS_UR_1_1" localSheetId="9">'Los 1.9'!$O$5</definedName>
    <definedName name="SVS_UR_1_1" localSheetId="19">'Los 2.1'!$O$5</definedName>
    <definedName name="SVS_UR_1_1" localSheetId="28">'Los 2.10'!$O$5</definedName>
    <definedName name="SVS_UR_1_1" localSheetId="29">'Los 2.11'!$O$5</definedName>
    <definedName name="SVS_UR_1_1" localSheetId="30">'Los 2.12'!$O$5</definedName>
    <definedName name="SVS_UR_1_1" localSheetId="31">'Los 2.13'!$O$5</definedName>
    <definedName name="SVS_UR_1_1" localSheetId="32">'Los 2.14'!$O$5</definedName>
    <definedName name="SVS_UR_1_1" localSheetId="33">'Los 2.15'!$O$5</definedName>
    <definedName name="SVS_UR_1_1" localSheetId="21">'Los 2.3'!$O$5</definedName>
    <definedName name="SVS_UR_1_1" localSheetId="22">'Los 2.4'!$O$5</definedName>
    <definedName name="SVS_UR_1_1" localSheetId="23">'Los 2.5'!$O$5</definedName>
    <definedName name="SVS_UR_1_1" localSheetId="24">'Los 2.6'!$O$5</definedName>
    <definedName name="SVS_UR_1_1" localSheetId="25">'Los 2.7'!$O$5</definedName>
    <definedName name="SVS_UR_1_1" localSheetId="26">'Los 2.8'!$O$5</definedName>
    <definedName name="SVS_UR_1_1" localSheetId="27">'Los 2.9'!$O$5</definedName>
    <definedName name="SVS_UR_1_HFT" localSheetId="20">'Los 2.2'!$O$6</definedName>
    <definedName name="SVS_UR_1_MOSA" localSheetId="20">'Los 2.2'!$K$6</definedName>
    <definedName name="SVS_UR_1_SO" localSheetId="20">'Los 2.2'!$M$6</definedName>
    <definedName name="X" hidden="1">[1]Hilfstabelle!$J$24:$J$25</definedName>
    <definedName name="zurueck">Zusammenfassung!$F$1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6" i="475" l="1"/>
  <c r="D87" i="475" a="1"/>
  <c r="H87" i="475" a="1"/>
  <c r="H87" i="475" l="1"/>
  <c r="D87" i="475"/>
  <c r="I285" i="612"/>
  <c r="O284" i="612"/>
  <c r="K285" i="612" s="1"/>
  <c r="B284" i="612"/>
  <c r="O283" i="612"/>
  <c r="N283" i="612"/>
  <c r="M283" i="612"/>
  <c r="I281" i="612"/>
  <c r="O280" i="612"/>
  <c r="K281" i="612" s="1"/>
  <c r="B280" i="612"/>
  <c r="O279" i="612"/>
  <c r="N279" i="612"/>
  <c r="M279" i="612"/>
  <c r="I277" i="612"/>
  <c r="O276" i="612"/>
  <c r="K277" i="612" s="1"/>
  <c r="B276" i="612"/>
  <c r="O275" i="612"/>
  <c r="N275" i="612"/>
  <c r="M275" i="612"/>
  <c r="I273" i="612"/>
  <c r="O272" i="612"/>
  <c r="K273" i="612" s="1"/>
  <c r="B272" i="612"/>
  <c r="O271" i="612"/>
  <c r="N271" i="612"/>
  <c r="M271" i="612"/>
  <c r="I269" i="612"/>
  <c r="O268" i="612"/>
  <c r="K269" i="612" s="1"/>
  <c r="B268" i="612"/>
  <c r="O267" i="612"/>
  <c r="N267" i="612"/>
  <c r="M267" i="612"/>
  <c r="I265" i="612"/>
  <c r="O264" i="612"/>
  <c r="K265" i="612" s="1"/>
  <c r="B264" i="612"/>
  <c r="O263" i="612"/>
  <c r="N263" i="612"/>
  <c r="M263" i="612"/>
  <c r="O262" i="612"/>
  <c r="N262" i="612"/>
  <c r="M262" i="612"/>
  <c r="I260" i="612"/>
  <c r="O259" i="612"/>
  <c r="K260" i="612" s="1"/>
  <c r="B259" i="612"/>
  <c r="O258" i="612"/>
  <c r="N258" i="612"/>
  <c r="M258" i="612"/>
  <c r="I256" i="612"/>
  <c r="O255" i="612"/>
  <c r="K256" i="612" s="1"/>
  <c r="B255" i="612"/>
  <c r="O254" i="612"/>
  <c r="N254" i="612"/>
  <c r="M254" i="612"/>
  <c r="O253" i="612"/>
  <c r="N253" i="612"/>
  <c r="M253" i="612"/>
  <c r="O252" i="612"/>
  <c r="N252" i="612"/>
  <c r="M252" i="612"/>
  <c r="O95" i="612"/>
  <c r="N95" i="612"/>
  <c r="M95" i="612"/>
  <c r="O94" i="612"/>
  <c r="N94" i="612"/>
  <c r="M94" i="612"/>
  <c r="O93" i="612"/>
  <c r="N93" i="612"/>
  <c r="M93" i="612"/>
  <c r="O92" i="612"/>
  <c r="N92" i="612"/>
  <c r="M92" i="612"/>
  <c r="O91" i="612"/>
  <c r="N91" i="612"/>
  <c r="M91" i="612"/>
  <c r="O90" i="612"/>
  <c r="N90" i="612"/>
  <c r="M90" i="612"/>
  <c r="I250" i="612"/>
  <c r="O249" i="612"/>
  <c r="K250" i="612" s="1"/>
  <c r="B249" i="612"/>
  <c r="O248" i="612"/>
  <c r="N248" i="612"/>
  <c r="M248" i="612"/>
  <c r="O247" i="612"/>
  <c r="N247" i="612"/>
  <c r="M247" i="612"/>
  <c r="I245" i="612"/>
  <c r="O244" i="612"/>
  <c r="K245" i="612" s="1"/>
  <c r="B244" i="612"/>
  <c r="O243" i="612"/>
  <c r="N243" i="612"/>
  <c r="M243" i="612"/>
  <c r="O242" i="612"/>
  <c r="N242" i="612"/>
  <c r="M242" i="612"/>
  <c r="I240" i="612"/>
  <c r="O239" i="612"/>
  <c r="K240" i="612" s="1"/>
  <c r="B239" i="612"/>
  <c r="O238" i="612"/>
  <c r="N238" i="612"/>
  <c r="M238" i="612"/>
  <c r="O237" i="612"/>
  <c r="N237" i="612"/>
  <c r="M237" i="612"/>
  <c r="I235" i="612"/>
  <c r="O234" i="612"/>
  <c r="K235" i="612" s="1"/>
  <c r="B234" i="612"/>
  <c r="O233" i="612"/>
  <c r="N233" i="612"/>
  <c r="M233" i="612"/>
  <c r="O232" i="612"/>
  <c r="N232" i="612"/>
  <c r="M232" i="612"/>
  <c r="O231" i="612"/>
  <c r="N231" i="612"/>
  <c r="M231" i="612"/>
  <c r="O230" i="612"/>
  <c r="N230" i="612"/>
  <c r="M230" i="612"/>
  <c r="O229" i="612"/>
  <c r="N229" i="612"/>
  <c r="M229" i="612"/>
  <c r="O228" i="612"/>
  <c r="N228" i="612"/>
  <c r="M228" i="612"/>
  <c r="O227" i="612"/>
  <c r="N227" i="612"/>
  <c r="M227" i="612"/>
  <c r="O226" i="612"/>
  <c r="N226" i="612"/>
  <c r="M226" i="612"/>
  <c r="O225" i="612"/>
  <c r="N225" i="612"/>
  <c r="M225" i="612"/>
  <c r="O224" i="612"/>
  <c r="N224" i="612"/>
  <c r="M224" i="612"/>
  <c r="O223" i="612"/>
  <c r="N223" i="612"/>
  <c r="M223" i="612"/>
  <c r="O222" i="612"/>
  <c r="N222" i="612"/>
  <c r="M222" i="612"/>
  <c r="O221" i="612"/>
  <c r="N221" i="612"/>
  <c r="M221" i="612"/>
  <c r="I219" i="612"/>
  <c r="O218" i="612"/>
  <c r="K219" i="612" s="1"/>
  <c r="B218" i="612"/>
  <c r="O217" i="612"/>
  <c r="N217" i="612"/>
  <c r="M217" i="612"/>
  <c r="O216" i="612"/>
  <c r="N216" i="612"/>
  <c r="M216" i="612"/>
  <c r="O215" i="612"/>
  <c r="N215" i="612"/>
  <c r="M215" i="612"/>
  <c r="O214" i="612"/>
  <c r="N214" i="612"/>
  <c r="M214" i="612"/>
  <c r="O213" i="612"/>
  <c r="N213" i="612"/>
  <c r="M213" i="612"/>
  <c r="O212" i="612"/>
  <c r="N212" i="612"/>
  <c r="M212" i="612"/>
  <c r="O211" i="612"/>
  <c r="N211" i="612"/>
  <c r="M211" i="612"/>
  <c r="O210" i="612"/>
  <c r="N210" i="612"/>
  <c r="M210" i="612"/>
  <c r="O209" i="612"/>
  <c r="N209" i="612"/>
  <c r="M209" i="612"/>
  <c r="O208" i="612"/>
  <c r="N208" i="612"/>
  <c r="M208" i="612"/>
  <c r="O207" i="612"/>
  <c r="N207" i="612"/>
  <c r="M207" i="612"/>
  <c r="O206" i="612"/>
  <c r="N206" i="612"/>
  <c r="M206" i="612"/>
  <c r="O205" i="612"/>
  <c r="N205" i="612"/>
  <c r="M205" i="612"/>
  <c r="O204" i="612"/>
  <c r="N204" i="612"/>
  <c r="M204" i="612"/>
  <c r="I202" i="612"/>
  <c r="O201" i="612"/>
  <c r="K202" i="612" s="1"/>
  <c r="B201" i="612"/>
  <c r="O200" i="612"/>
  <c r="N200" i="612"/>
  <c r="M200" i="612"/>
  <c r="O199" i="612"/>
  <c r="N199" i="612"/>
  <c r="M199" i="612"/>
  <c r="O198" i="612"/>
  <c r="N198" i="612"/>
  <c r="M198" i="612"/>
  <c r="O197" i="612"/>
  <c r="N197" i="612"/>
  <c r="M197" i="612"/>
  <c r="O196" i="612"/>
  <c r="N196" i="612"/>
  <c r="M196" i="612"/>
  <c r="O195" i="612"/>
  <c r="N195" i="612"/>
  <c r="M195" i="612"/>
  <c r="O194" i="612"/>
  <c r="N194" i="612"/>
  <c r="M194" i="612"/>
  <c r="O193" i="612"/>
  <c r="N193" i="612"/>
  <c r="M193" i="612"/>
  <c r="O192" i="612"/>
  <c r="N192" i="612"/>
  <c r="M192" i="612"/>
  <c r="I190" i="612"/>
  <c r="O189" i="612"/>
  <c r="K190" i="612" s="1"/>
  <c r="B189" i="612"/>
  <c r="O188" i="612"/>
  <c r="N188" i="612"/>
  <c r="M188" i="612"/>
  <c r="O187" i="612"/>
  <c r="N187" i="612"/>
  <c r="M187" i="612"/>
  <c r="O186" i="612"/>
  <c r="N186" i="612"/>
  <c r="M186" i="612"/>
  <c r="O185" i="612"/>
  <c r="N185" i="612"/>
  <c r="M185" i="612"/>
  <c r="O184" i="612"/>
  <c r="N184" i="612"/>
  <c r="M184" i="612"/>
  <c r="O183" i="612"/>
  <c r="N183" i="612"/>
  <c r="M183" i="612"/>
  <c r="I181" i="612"/>
  <c r="O180" i="612"/>
  <c r="K181" i="612" s="1"/>
  <c r="B180" i="612"/>
  <c r="O179" i="612"/>
  <c r="N179" i="612"/>
  <c r="M179" i="612"/>
  <c r="O178" i="612"/>
  <c r="N178" i="612"/>
  <c r="M178" i="612"/>
  <c r="O177" i="612"/>
  <c r="N177" i="612"/>
  <c r="M177" i="612"/>
  <c r="O176" i="612"/>
  <c r="N176" i="612"/>
  <c r="M176" i="612"/>
  <c r="O175" i="612"/>
  <c r="N175" i="612"/>
  <c r="M175" i="612"/>
  <c r="O174" i="612"/>
  <c r="N174" i="612"/>
  <c r="M174" i="612"/>
  <c r="O173" i="612"/>
  <c r="N173" i="612"/>
  <c r="M173" i="612"/>
  <c r="I171" i="612"/>
  <c r="O170" i="612"/>
  <c r="K171" i="612" s="1"/>
  <c r="B170" i="612"/>
  <c r="O169" i="612"/>
  <c r="N169" i="612"/>
  <c r="M169" i="612"/>
  <c r="O168" i="612"/>
  <c r="N168" i="612"/>
  <c r="M168" i="612"/>
  <c r="O167" i="612"/>
  <c r="N167" i="612"/>
  <c r="M167" i="612"/>
  <c r="O166" i="612"/>
  <c r="N166" i="612"/>
  <c r="M166" i="612"/>
  <c r="O165" i="612"/>
  <c r="N165" i="612"/>
  <c r="M165" i="612"/>
  <c r="O164" i="612"/>
  <c r="N164" i="612"/>
  <c r="M164" i="612"/>
  <c r="O163" i="612"/>
  <c r="N163" i="612"/>
  <c r="M163" i="612"/>
  <c r="I161" i="612"/>
  <c r="O160" i="612"/>
  <c r="K161" i="612" s="1"/>
  <c r="B160" i="612"/>
  <c r="O159" i="612"/>
  <c r="N159" i="612"/>
  <c r="M159" i="612"/>
  <c r="O158" i="612"/>
  <c r="N158" i="612"/>
  <c r="M158" i="612"/>
  <c r="O157" i="612"/>
  <c r="N157" i="612"/>
  <c r="M157" i="612"/>
  <c r="O156" i="612"/>
  <c r="N156" i="612"/>
  <c r="M156" i="612"/>
  <c r="O155" i="612"/>
  <c r="N155" i="612"/>
  <c r="M155" i="612"/>
  <c r="O154" i="612"/>
  <c r="N154" i="612"/>
  <c r="M154" i="612"/>
  <c r="O153" i="612"/>
  <c r="N153" i="612"/>
  <c r="M153" i="612"/>
  <c r="O152" i="612"/>
  <c r="N152" i="612"/>
  <c r="M152" i="612"/>
  <c r="O151" i="612"/>
  <c r="N151" i="612"/>
  <c r="M151" i="612"/>
  <c r="O150" i="612"/>
  <c r="N150" i="612"/>
  <c r="M150" i="612"/>
  <c r="O149" i="612"/>
  <c r="N149" i="612"/>
  <c r="M149" i="612"/>
  <c r="I147" i="612"/>
  <c r="O146" i="612"/>
  <c r="K147" i="612" s="1"/>
  <c r="B146" i="612"/>
  <c r="O145" i="612"/>
  <c r="N145" i="612"/>
  <c r="M145" i="612"/>
  <c r="O144" i="612"/>
  <c r="N144" i="612"/>
  <c r="M144" i="612"/>
  <c r="O143" i="612"/>
  <c r="N143" i="612"/>
  <c r="M143" i="612"/>
  <c r="O142" i="612"/>
  <c r="N142" i="612"/>
  <c r="M142" i="612"/>
  <c r="O141" i="612"/>
  <c r="N141" i="612"/>
  <c r="M141" i="612"/>
  <c r="O140" i="612"/>
  <c r="N140" i="612"/>
  <c r="M140" i="612"/>
  <c r="O139" i="612"/>
  <c r="N139" i="612"/>
  <c r="M139" i="612"/>
  <c r="O138" i="612"/>
  <c r="N138" i="612"/>
  <c r="M138" i="612"/>
  <c r="O137" i="612"/>
  <c r="N137" i="612"/>
  <c r="M137" i="612"/>
  <c r="O136" i="612"/>
  <c r="N136" i="612"/>
  <c r="M136" i="612"/>
  <c r="O135" i="612"/>
  <c r="N135" i="612"/>
  <c r="M135" i="612"/>
  <c r="I133" i="612"/>
  <c r="O132" i="612"/>
  <c r="K133" i="612" s="1"/>
  <c r="B132" i="612"/>
  <c r="O131" i="612"/>
  <c r="N131" i="612"/>
  <c r="M131" i="612"/>
  <c r="O130" i="612"/>
  <c r="N130" i="612"/>
  <c r="M130" i="612"/>
  <c r="I128" i="612"/>
  <c r="O127" i="612"/>
  <c r="K128" i="612" s="1"/>
  <c r="B127" i="612"/>
  <c r="O126" i="612"/>
  <c r="N126" i="612"/>
  <c r="M126" i="612"/>
  <c r="O125" i="612"/>
  <c r="N125" i="612"/>
  <c r="M125" i="612"/>
  <c r="O124" i="612"/>
  <c r="N124" i="612"/>
  <c r="M124" i="612"/>
  <c r="O123" i="612"/>
  <c r="N123" i="612"/>
  <c r="M123" i="612"/>
  <c r="O122" i="612"/>
  <c r="N122" i="612"/>
  <c r="M122" i="612"/>
  <c r="O121" i="612"/>
  <c r="N121" i="612"/>
  <c r="M121" i="612"/>
  <c r="O120" i="612"/>
  <c r="N120" i="612"/>
  <c r="M120" i="612"/>
  <c r="I118" i="612"/>
  <c r="O117" i="612"/>
  <c r="K118" i="612" s="1"/>
  <c r="B117" i="612"/>
  <c r="O116" i="612"/>
  <c r="N116" i="612"/>
  <c r="M116" i="612"/>
  <c r="O115" i="612"/>
  <c r="N115" i="612"/>
  <c r="M115" i="612"/>
  <c r="O114" i="612"/>
  <c r="N114" i="612"/>
  <c r="M114" i="612"/>
  <c r="O113" i="612"/>
  <c r="N113" i="612"/>
  <c r="M113" i="612"/>
  <c r="I111" i="612"/>
  <c r="O110" i="612"/>
  <c r="K111" i="612" s="1"/>
  <c r="B110" i="612"/>
  <c r="O109" i="612"/>
  <c r="N109" i="612"/>
  <c r="M109" i="612"/>
  <c r="O108" i="612"/>
  <c r="N108" i="612"/>
  <c r="M108" i="612"/>
  <c r="O107" i="612"/>
  <c r="N107" i="612"/>
  <c r="M107" i="612"/>
  <c r="O106" i="612"/>
  <c r="N106" i="612"/>
  <c r="M106" i="612"/>
  <c r="O105" i="612"/>
  <c r="N105" i="612"/>
  <c r="M105" i="612"/>
  <c r="O104" i="612"/>
  <c r="N104" i="612"/>
  <c r="M104" i="612"/>
  <c r="O103" i="612"/>
  <c r="N103" i="612"/>
  <c r="M103" i="612"/>
  <c r="O102" i="612"/>
  <c r="N102" i="612"/>
  <c r="M102" i="612"/>
  <c r="I100" i="612"/>
  <c r="O99" i="612"/>
  <c r="K100" i="612" s="1"/>
  <c r="B99" i="612"/>
  <c r="O98" i="612"/>
  <c r="N98" i="612"/>
  <c r="M98" i="612"/>
  <c r="O97" i="612"/>
  <c r="N97" i="612"/>
  <c r="M97" i="612"/>
  <c r="O96" i="612"/>
  <c r="N96" i="612"/>
  <c r="M96" i="612"/>
  <c r="O89" i="612"/>
  <c r="N89" i="612"/>
  <c r="M89" i="612"/>
  <c r="O88" i="612"/>
  <c r="N88" i="612"/>
  <c r="M88" i="612"/>
  <c r="O87" i="612"/>
  <c r="N87" i="612"/>
  <c r="M87" i="612"/>
  <c r="O86" i="612"/>
  <c r="N86" i="612"/>
  <c r="M86" i="612"/>
  <c r="O85" i="612"/>
  <c r="N85" i="612"/>
  <c r="M85" i="612"/>
  <c r="O84" i="612"/>
  <c r="N84" i="612"/>
  <c r="M84" i="612"/>
  <c r="O83" i="612"/>
  <c r="N83" i="612"/>
  <c r="M83" i="612"/>
  <c r="O82" i="612"/>
  <c r="N82" i="612"/>
  <c r="M82" i="612"/>
  <c r="O81" i="612"/>
  <c r="N81" i="612"/>
  <c r="M81" i="612"/>
  <c r="O80" i="612"/>
  <c r="N80" i="612"/>
  <c r="M80" i="612"/>
  <c r="O79" i="612"/>
  <c r="N79" i="612"/>
  <c r="M79" i="612"/>
  <c r="O78" i="612"/>
  <c r="N78" i="612"/>
  <c r="M78" i="612"/>
  <c r="O77" i="612"/>
  <c r="N77" i="612"/>
  <c r="M77" i="612"/>
  <c r="O76" i="612"/>
  <c r="N76" i="612"/>
  <c r="M76" i="612"/>
  <c r="O75" i="612"/>
  <c r="N75" i="612"/>
  <c r="M75" i="612"/>
  <c r="O74" i="612"/>
  <c r="N74" i="612"/>
  <c r="M74" i="612"/>
  <c r="I72" i="612"/>
  <c r="O71" i="612"/>
  <c r="K72" i="612" s="1"/>
  <c r="B71" i="612"/>
  <c r="O70" i="612"/>
  <c r="N70" i="612"/>
  <c r="M70" i="612"/>
  <c r="O69" i="612"/>
  <c r="N69" i="612"/>
  <c r="M69" i="612"/>
  <c r="O68" i="612"/>
  <c r="N68" i="612"/>
  <c r="M68" i="612"/>
  <c r="O67" i="612"/>
  <c r="N67" i="612"/>
  <c r="M67" i="612"/>
  <c r="O66" i="612"/>
  <c r="N66" i="612"/>
  <c r="M66" i="612"/>
  <c r="I64" i="612"/>
  <c r="O63" i="612"/>
  <c r="K64" i="612" s="1"/>
  <c r="B63" i="612"/>
  <c r="O62" i="612"/>
  <c r="N62" i="612"/>
  <c r="M62" i="612"/>
  <c r="O61" i="612"/>
  <c r="N61" i="612"/>
  <c r="M61" i="612"/>
  <c r="O60" i="612"/>
  <c r="N60" i="612"/>
  <c r="M60" i="612"/>
  <c r="O59" i="612"/>
  <c r="N59" i="612"/>
  <c r="M59" i="612"/>
  <c r="O58" i="612"/>
  <c r="N58" i="612"/>
  <c r="M58" i="612"/>
  <c r="O57" i="612"/>
  <c r="N57" i="612"/>
  <c r="M57" i="612"/>
  <c r="O56" i="612"/>
  <c r="N56" i="612"/>
  <c r="M56" i="612"/>
  <c r="O55" i="612"/>
  <c r="N55" i="612"/>
  <c r="M55" i="612"/>
  <c r="O54" i="612"/>
  <c r="N54" i="612"/>
  <c r="M54" i="612"/>
  <c r="O53" i="612"/>
  <c r="N53" i="612"/>
  <c r="M53" i="612"/>
  <c r="O52" i="612"/>
  <c r="N52" i="612"/>
  <c r="M52" i="612"/>
  <c r="O51" i="612"/>
  <c r="N51" i="612"/>
  <c r="M51" i="612"/>
  <c r="O50" i="612"/>
  <c r="N50" i="612"/>
  <c r="M50" i="612"/>
  <c r="O49" i="612"/>
  <c r="N49" i="612"/>
  <c r="M49" i="612"/>
  <c r="O48" i="612"/>
  <c r="N48" i="612"/>
  <c r="M48" i="612"/>
  <c r="O47" i="612"/>
  <c r="N47" i="612"/>
  <c r="M47" i="612"/>
  <c r="I45" i="612"/>
  <c r="O44" i="612"/>
  <c r="K45" i="612" s="1"/>
  <c r="B44" i="612"/>
  <c r="O43" i="612"/>
  <c r="N43" i="612"/>
  <c r="M43" i="612"/>
  <c r="O42" i="612"/>
  <c r="N42" i="612"/>
  <c r="M42" i="612"/>
  <c r="O41" i="612"/>
  <c r="N41" i="612"/>
  <c r="M41" i="612"/>
  <c r="O40" i="612"/>
  <c r="N40" i="612"/>
  <c r="M40" i="612"/>
  <c r="O39" i="612"/>
  <c r="N39" i="612"/>
  <c r="M39" i="612"/>
  <c r="I37" i="612"/>
  <c r="O36" i="612"/>
  <c r="K37" i="612" s="1"/>
  <c r="B36" i="612"/>
  <c r="O35" i="612"/>
  <c r="N35" i="612"/>
  <c r="M35" i="612"/>
  <c r="O34" i="612"/>
  <c r="N34" i="612"/>
  <c r="M34" i="612"/>
  <c r="O33" i="612"/>
  <c r="N33" i="612"/>
  <c r="M33" i="612"/>
  <c r="O32" i="612"/>
  <c r="N32" i="612"/>
  <c r="M32" i="612"/>
  <c r="O31" i="612"/>
  <c r="N31" i="612"/>
  <c r="M31" i="612"/>
  <c r="O30" i="612"/>
  <c r="N30" i="612"/>
  <c r="M30" i="612"/>
  <c r="O29" i="612"/>
  <c r="N29" i="612"/>
  <c r="M29" i="612"/>
  <c r="M16" i="612"/>
  <c r="N16" i="612"/>
  <c r="O16" i="612"/>
  <c r="M17" i="612"/>
  <c r="N17" i="612"/>
  <c r="O17" i="612"/>
  <c r="M18" i="612"/>
  <c r="N18" i="612"/>
  <c r="O18" i="612"/>
  <c r="M19" i="612"/>
  <c r="N19" i="612"/>
  <c r="O19" i="612"/>
  <c r="M20" i="612"/>
  <c r="N20" i="612"/>
  <c r="O20" i="612"/>
  <c r="M21" i="612"/>
  <c r="N21" i="612"/>
  <c r="O21" i="612"/>
  <c r="M22" i="612"/>
  <c r="N22" i="612"/>
  <c r="O22" i="612"/>
  <c r="M23" i="612"/>
  <c r="N23" i="612"/>
  <c r="O23" i="612"/>
  <c r="M24" i="612"/>
  <c r="N24" i="612"/>
  <c r="O24" i="612"/>
  <c r="M25" i="612"/>
  <c r="N25" i="612"/>
  <c r="O25" i="612"/>
  <c r="I27" i="612"/>
  <c r="O26" i="612"/>
  <c r="K27" i="612" s="1"/>
  <c r="B26" i="612"/>
  <c r="O15" i="612"/>
  <c r="N15" i="612"/>
  <c r="M15" i="612"/>
  <c r="N14" i="612"/>
  <c r="M14" i="612"/>
  <c r="O13" i="612"/>
  <c r="N13" i="612"/>
  <c r="M13" i="612"/>
  <c r="N12" i="612"/>
  <c r="M12" i="612"/>
  <c r="A12" i="612"/>
  <c r="A13" i="612" s="1"/>
  <c r="A14" i="612" s="1"/>
  <c r="A15" i="612" s="1"/>
  <c r="A16" i="612" s="1"/>
  <c r="A17" i="612" s="1"/>
  <c r="A18" i="612" s="1"/>
  <c r="A19" i="612" s="1"/>
  <c r="A20" i="612" s="1"/>
  <c r="A21" i="612" s="1"/>
  <c r="A22" i="612" s="1"/>
  <c r="A23" i="612" s="1"/>
  <c r="A24" i="612" s="1"/>
  <c r="A25" i="612" s="1"/>
  <c r="A26" i="612" s="1"/>
  <c r="A29" i="612" s="1"/>
  <c r="O11" i="612"/>
  <c r="N11" i="612"/>
  <c r="M11" i="612"/>
  <c r="E6" i="612" a="1"/>
  <c r="E6" i="612" s="1"/>
  <c r="E5" i="612" a="1"/>
  <c r="E5" i="612" s="1"/>
  <c r="E4" i="612" a="1"/>
  <c r="E4" i="612" s="1"/>
  <c r="E3" i="612"/>
  <c r="B2" i="612"/>
  <c r="K88" i="475" l="1"/>
  <c r="K286" i="612"/>
  <c r="O3" i="612" s="1"/>
  <c r="I286" i="612"/>
  <c r="O7" i="612" s="1"/>
  <c r="O281" i="612"/>
  <c r="M285" i="612"/>
  <c r="N285" i="612"/>
  <c r="M281" i="612"/>
  <c r="O285" i="612"/>
  <c r="N281" i="612"/>
  <c r="N256" i="612"/>
  <c r="O256" i="612"/>
  <c r="N260" i="612"/>
  <c r="M269" i="612"/>
  <c r="N265" i="612"/>
  <c r="N269" i="612"/>
  <c r="M256" i="612"/>
  <c r="O265" i="612"/>
  <c r="M277" i="612"/>
  <c r="M260" i="612"/>
  <c r="O273" i="612"/>
  <c r="N277" i="612"/>
  <c r="M265" i="612"/>
  <c r="O277" i="612"/>
  <c r="O260" i="612"/>
  <c r="M273" i="612"/>
  <c r="O269" i="612"/>
  <c r="N273" i="612"/>
  <c r="M181" i="612"/>
  <c r="O118" i="612"/>
  <c r="M118" i="612"/>
  <c r="N118" i="612"/>
  <c r="M128" i="612"/>
  <c r="M147" i="612"/>
  <c r="O147" i="612"/>
  <c r="O111" i="612"/>
  <c r="O250" i="612"/>
  <c r="M190" i="612"/>
  <c r="N45" i="612"/>
  <c r="N64" i="612"/>
  <c r="M111" i="612"/>
  <c r="N111" i="612"/>
  <c r="N171" i="612"/>
  <c r="N147" i="612"/>
  <c r="O64" i="612"/>
  <c r="M100" i="612"/>
  <c r="N128" i="612"/>
  <c r="O171" i="612"/>
  <c r="M202" i="612"/>
  <c r="O235" i="612"/>
  <c r="M245" i="612"/>
  <c r="O72" i="612"/>
  <c r="N100" i="612"/>
  <c r="O128" i="612"/>
  <c r="M161" i="612"/>
  <c r="O190" i="612"/>
  <c r="N240" i="612"/>
  <c r="N245" i="612"/>
  <c r="O100" i="612"/>
  <c r="N161" i="612"/>
  <c r="O202" i="612"/>
  <c r="M235" i="612"/>
  <c r="O240" i="612"/>
  <c r="M72" i="612"/>
  <c r="M133" i="612"/>
  <c r="O161" i="612"/>
  <c r="N181" i="612"/>
  <c r="O219" i="612"/>
  <c r="N235" i="612"/>
  <c r="N72" i="612"/>
  <c r="N133" i="612"/>
  <c r="O181" i="612"/>
  <c r="N190" i="612"/>
  <c r="M240" i="612"/>
  <c r="O133" i="612"/>
  <c r="N202" i="612"/>
  <c r="M219" i="612"/>
  <c r="M250" i="612"/>
  <c r="M64" i="612"/>
  <c r="M171" i="612"/>
  <c r="N219" i="612"/>
  <c r="O245" i="612"/>
  <c r="N250" i="612"/>
  <c r="O45" i="612"/>
  <c r="M45" i="612"/>
  <c r="A30" i="612"/>
  <c r="M37" i="612"/>
  <c r="N37" i="612"/>
  <c r="O37" i="612"/>
  <c r="M27" i="612"/>
  <c r="N27" i="612"/>
  <c r="O12" i="612"/>
  <c r="O14" i="612"/>
  <c r="N286" i="612" l="1"/>
  <c r="O5" i="612" s="1"/>
  <c r="M286" i="612"/>
  <c r="A31" i="612"/>
  <c r="A32" i="612" s="1"/>
  <c r="O27" i="612"/>
  <c r="O286" i="612" s="1"/>
  <c r="F87" i="475" a="1"/>
  <c r="F87" i="475" l="1"/>
  <c r="F88" i="475" s="1"/>
  <c r="A33" i="612"/>
  <c r="J286" i="612"/>
  <c r="O6" i="612" s="1"/>
  <c r="G87" i="475" a="1"/>
  <c r="G87" i="475" l="1"/>
  <c r="A34" i="612"/>
  <c r="A35" i="612" s="1"/>
  <c r="O2" i="612"/>
  <c r="O4" i="612" s="1"/>
  <c r="L87" i="475" a="1"/>
  <c r="E87" i="475" a="1"/>
  <c r="E87" i="475" l="1"/>
  <c r="E88" i="475" s="1"/>
  <c r="L87" i="475"/>
  <c r="A36" i="612"/>
  <c r="A39" i="612" l="1"/>
  <c r="A40" i="612" s="1"/>
  <c r="A41" i="612" s="1"/>
  <c r="A42" i="612" l="1"/>
  <c r="A43" i="612" l="1"/>
  <c r="L36" i="611" l="1"/>
  <c r="P36" i="611"/>
  <c r="R36" i="611" s="1"/>
  <c r="L37" i="611"/>
  <c r="P37" i="611"/>
  <c r="R37" i="611" s="1"/>
  <c r="L38" i="611"/>
  <c r="P38" i="611"/>
  <c r="R38" i="611" s="1"/>
  <c r="S38" i="611" s="1"/>
  <c r="U38" i="611" s="1" a="1"/>
  <c r="U38" i="611" s="1"/>
  <c r="T38" i="611" s="1"/>
  <c r="L39" i="611"/>
  <c r="L40" i="611"/>
  <c r="P40" i="611"/>
  <c r="R40" i="611" s="1"/>
  <c r="L41" i="611"/>
  <c r="P41" i="611"/>
  <c r="R41" i="611" s="1"/>
  <c r="L42" i="611"/>
  <c r="L43" i="611"/>
  <c r="P43" i="611"/>
  <c r="R43" i="611" s="1"/>
  <c r="L44" i="611"/>
  <c r="P44" i="611"/>
  <c r="R44" i="611" s="1"/>
  <c r="L45" i="611"/>
  <c r="P45" i="611"/>
  <c r="R45" i="611" s="1"/>
  <c r="L46" i="611"/>
  <c r="P46" i="611"/>
  <c r="R46" i="611" s="1"/>
  <c r="L47" i="611"/>
  <c r="P47" i="611"/>
  <c r="R47" i="611" s="1"/>
  <c r="L48" i="611"/>
  <c r="P48" i="611"/>
  <c r="R48" i="611" s="1"/>
  <c r="L51" i="611"/>
  <c r="L52" i="611"/>
  <c r="P52" i="611"/>
  <c r="R52" i="611" s="1"/>
  <c r="L55" i="611"/>
  <c r="P55" i="611"/>
  <c r="R55" i="611" s="1"/>
  <c r="L56" i="611"/>
  <c r="P56" i="611"/>
  <c r="R56" i="611" s="1"/>
  <c r="L57" i="611"/>
  <c r="P57" i="611"/>
  <c r="R57" i="611" s="1"/>
  <c r="L58" i="611"/>
  <c r="P58" i="611"/>
  <c r="R58" i="611" s="1"/>
  <c r="L59" i="611"/>
  <c r="P59" i="611"/>
  <c r="R59" i="611" s="1"/>
  <c r="L60" i="611"/>
  <c r="P60" i="611"/>
  <c r="R60" i="611" s="1"/>
  <c r="L61" i="611"/>
  <c r="P61" i="611"/>
  <c r="R61" i="611" s="1"/>
  <c r="L62" i="611"/>
  <c r="P62" i="611"/>
  <c r="R62" i="611" s="1"/>
  <c r="L63" i="611"/>
  <c r="P63" i="611"/>
  <c r="R63" i="611" s="1"/>
  <c r="L64" i="611"/>
  <c r="P64" i="611"/>
  <c r="R64" i="611" s="1"/>
  <c r="L65" i="611"/>
  <c r="P65" i="611"/>
  <c r="R65" i="611" s="1"/>
  <c r="L66" i="611"/>
  <c r="P66" i="611"/>
  <c r="R66" i="611" s="1"/>
  <c r="L68" i="611"/>
  <c r="P68" i="611"/>
  <c r="R68" i="611" s="1"/>
  <c r="L69" i="611"/>
  <c r="P69" i="611"/>
  <c r="R69" i="611" s="1"/>
  <c r="L70" i="611"/>
  <c r="P70" i="611"/>
  <c r="R70" i="611" s="1"/>
  <c r="L71" i="611"/>
  <c r="P71" i="611"/>
  <c r="R71" i="611" s="1"/>
  <c r="L72" i="611"/>
  <c r="P72" i="611"/>
  <c r="R72" i="611" s="1"/>
  <c r="L73" i="611"/>
  <c r="P73" i="611"/>
  <c r="R73" i="611" s="1"/>
  <c r="L74" i="611"/>
  <c r="P74" i="611"/>
  <c r="R74" i="611" s="1"/>
  <c r="L75" i="611"/>
  <c r="P75" i="611"/>
  <c r="R75" i="611" s="1"/>
  <c r="L76" i="611"/>
  <c r="P76" i="611"/>
  <c r="R76" i="611" s="1"/>
  <c r="L77" i="611"/>
  <c r="P77" i="611"/>
  <c r="R77" i="611" s="1"/>
  <c r="L78" i="611"/>
  <c r="P78" i="611"/>
  <c r="R78" i="611" s="1"/>
  <c r="L79" i="611"/>
  <c r="P79" i="611"/>
  <c r="R79" i="611" s="1"/>
  <c r="L80" i="611"/>
  <c r="P80" i="611"/>
  <c r="R80" i="611" s="1"/>
  <c r="L81" i="611"/>
  <c r="P81" i="611"/>
  <c r="R81" i="611" s="1"/>
  <c r="L82" i="611"/>
  <c r="P82" i="611"/>
  <c r="R82" i="611" s="1"/>
  <c r="D86" i="611"/>
  <c r="H86" i="611"/>
  <c r="K86" i="611"/>
  <c r="P12" i="609"/>
  <c r="P11" i="611"/>
  <c r="R11" i="611" s="1"/>
  <c r="P12" i="611"/>
  <c r="R12" i="611" s="1"/>
  <c r="L14" i="611"/>
  <c r="P14" i="611"/>
  <c r="R14" i="611" s="1"/>
  <c r="L15" i="611"/>
  <c r="P15" i="611"/>
  <c r="R15" i="611" s="1"/>
  <c r="L16" i="611"/>
  <c r="P16" i="611"/>
  <c r="R16" i="611" s="1"/>
  <c r="L17" i="611"/>
  <c r="P17" i="611"/>
  <c r="R17" i="611" s="1"/>
  <c r="L21" i="611"/>
  <c r="P21" i="611"/>
  <c r="R21" i="611" s="1"/>
  <c r="L22" i="611"/>
  <c r="P22" i="611"/>
  <c r="R22" i="611" s="1"/>
  <c r="L23" i="611"/>
  <c r="P23" i="611"/>
  <c r="R23" i="611" s="1"/>
  <c r="L24" i="611"/>
  <c r="P24" i="611"/>
  <c r="R24" i="611" s="1"/>
  <c r="L25" i="611"/>
  <c r="P25" i="611"/>
  <c r="R25" i="611" s="1"/>
  <c r="L26" i="611"/>
  <c r="P26" i="611"/>
  <c r="R26" i="611" s="1"/>
  <c r="L27" i="611"/>
  <c r="P27" i="611"/>
  <c r="R27" i="611" s="1"/>
  <c r="L28" i="611"/>
  <c r="L29" i="611"/>
  <c r="L30" i="611"/>
  <c r="P30" i="611"/>
  <c r="R30" i="611" s="1"/>
  <c r="L31" i="611"/>
  <c r="P31" i="611"/>
  <c r="R31" i="611" s="1"/>
  <c r="L32" i="611"/>
  <c r="P32" i="611"/>
  <c r="R32" i="611" s="1"/>
  <c r="L33" i="611"/>
  <c r="P33" i="611"/>
  <c r="R33" i="611" s="1"/>
  <c r="L34" i="611"/>
  <c r="P34" i="611"/>
  <c r="R34" i="611" s="1"/>
  <c r="L35" i="611"/>
  <c r="L12" i="611"/>
  <c r="A12" i="611"/>
  <c r="A13" i="611" s="1"/>
  <c r="L11" i="611"/>
  <c r="H10" i="611"/>
  <c r="O7" i="611"/>
  <c r="E5" i="611" a="1"/>
  <c r="E5" i="611" s="1"/>
  <c r="E4" i="611" a="1"/>
  <c r="E4" i="611" s="1"/>
  <c r="E3" i="611"/>
  <c r="B2" i="611"/>
  <c r="A68" i="475"/>
  <c r="K50" i="610"/>
  <c r="H50" i="610"/>
  <c r="D50" i="610"/>
  <c r="P47" i="610"/>
  <c r="R47" i="610" s="1"/>
  <c r="L47" i="610"/>
  <c r="P43" i="610"/>
  <c r="R43" i="610" s="1"/>
  <c r="L43" i="610"/>
  <c r="P42" i="610"/>
  <c r="R42" i="610" s="1"/>
  <c r="L42" i="610"/>
  <c r="P41" i="610"/>
  <c r="R41" i="610" s="1"/>
  <c r="L41" i="610"/>
  <c r="M41" i="610" s="1"/>
  <c r="O41" i="610" s="1"/>
  <c r="N41" i="610" s="1"/>
  <c r="P40" i="610"/>
  <c r="R40" i="610" s="1"/>
  <c r="S40" i="610" s="1"/>
  <c r="U40" i="610" s="1" a="1"/>
  <c r="U40" i="610" s="1"/>
  <c r="T40" i="610" s="1"/>
  <c r="L40" i="610"/>
  <c r="P39" i="610"/>
  <c r="R39" i="610" s="1"/>
  <c r="L39" i="610"/>
  <c r="P38" i="610"/>
  <c r="R38" i="610" s="1"/>
  <c r="L38" i="610"/>
  <c r="P37" i="610"/>
  <c r="R37" i="610" s="1"/>
  <c r="L37" i="610"/>
  <c r="P36" i="610"/>
  <c r="R36" i="610" s="1"/>
  <c r="S36" i="610" s="1"/>
  <c r="U36" i="610" s="1" a="1"/>
  <c r="U36" i="610" s="1"/>
  <c r="T36" i="610" s="1"/>
  <c r="L36" i="610"/>
  <c r="P35" i="610"/>
  <c r="R35" i="610" s="1"/>
  <c r="L35" i="610"/>
  <c r="P34" i="610"/>
  <c r="R34" i="610" s="1"/>
  <c r="L34" i="610"/>
  <c r="P33" i="610"/>
  <c r="R33" i="610" s="1"/>
  <c r="L33" i="610"/>
  <c r="P32" i="610"/>
  <c r="R32" i="610" s="1"/>
  <c r="L32" i="610"/>
  <c r="L31" i="610"/>
  <c r="L30" i="610"/>
  <c r="P29" i="610"/>
  <c r="R29" i="610" s="1"/>
  <c r="L29" i="610"/>
  <c r="P28" i="610"/>
  <c r="R28" i="610" s="1"/>
  <c r="L28" i="610"/>
  <c r="P27" i="610"/>
  <c r="R27" i="610" s="1"/>
  <c r="L27" i="610"/>
  <c r="P26" i="610"/>
  <c r="R26" i="610" s="1"/>
  <c r="L26" i="610"/>
  <c r="P24" i="610"/>
  <c r="R24" i="610" s="1"/>
  <c r="S24" i="610" s="1"/>
  <c r="U24" i="610" s="1" a="1"/>
  <c r="U24" i="610" s="1"/>
  <c r="T24" i="610" s="1"/>
  <c r="L24" i="610"/>
  <c r="L21" i="610"/>
  <c r="P20" i="610"/>
  <c r="R20" i="610" s="1"/>
  <c r="L20" i="610"/>
  <c r="M20" i="610" s="1"/>
  <c r="O20" i="610" s="1"/>
  <c r="N20" i="610" s="1"/>
  <c r="P19" i="610"/>
  <c r="R19" i="610" s="1"/>
  <c r="S19" i="610" s="1"/>
  <c r="U19" i="610" s="1" a="1"/>
  <c r="U19" i="610" s="1"/>
  <c r="T19" i="610" s="1"/>
  <c r="L19" i="610"/>
  <c r="L18" i="610"/>
  <c r="M18" i="610" s="1"/>
  <c r="O18" i="610" s="1"/>
  <c r="N18" i="610" s="1"/>
  <c r="P17" i="610"/>
  <c r="R17" i="610" s="1"/>
  <c r="S17" i="610" s="1"/>
  <c r="U17" i="610" s="1" a="1"/>
  <c r="U17" i="610" s="1"/>
  <c r="T17" i="610" s="1"/>
  <c r="L17" i="610"/>
  <c r="P16" i="610"/>
  <c r="R16" i="610" s="1"/>
  <c r="L16" i="610"/>
  <c r="P14" i="610"/>
  <c r="R14" i="610" s="1"/>
  <c r="L14" i="610"/>
  <c r="L13" i="610"/>
  <c r="L12" i="610"/>
  <c r="A12" i="610"/>
  <c r="P11" i="610"/>
  <c r="R11" i="610" s="1"/>
  <c r="L11" i="610"/>
  <c r="H10" i="610"/>
  <c r="O7" i="610"/>
  <c r="E5" i="610" a="1"/>
  <c r="E5" i="610" s="1"/>
  <c r="E4" i="610" a="1"/>
  <c r="E4" i="610" s="1"/>
  <c r="E3" i="610"/>
  <c r="B2" i="610"/>
  <c r="A51" i="475"/>
  <c r="L33" i="475" a="1"/>
  <c r="D37" i="475" a="1"/>
  <c r="H54" i="475" a="1"/>
  <c r="D80" i="475" a="1"/>
  <c r="D58" i="475" a="1"/>
  <c r="D43" i="475" a="1"/>
  <c r="H76" i="475" a="1"/>
  <c r="L34" i="475" a="1"/>
  <c r="K73" i="475" a="1"/>
  <c r="D61" i="475" a="1"/>
  <c r="H57" i="475" a="1"/>
  <c r="K70" i="475" a="1"/>
  <c r="L42" i="475" a="1"/>
  <c r="D16" i="475" a="1"/>
  <c r="D18" i="475" a="1"/>
  <c r="H29" i="475" a="1"/>
  <c r="D25" i="475" a="1"/>
  <c r="D19" i="475" a="1"/>
  <c r="K78" i="475" a="1"/>
  <c r="K42" i="475" a="1"/>
  <c r="K34" i="475" a="1"/>
  <c r="H21" i="475" a="1"/>
  <c r="K53" i="475" a="1"/>
  <c r="H36" i="475" a="1"/>
  <c r="D46" i="475" a="1"/>
  <c r="H19" i="475" a="1"/>
  <c r="H34" i="475" a="1"/>
  <c r="H65" i="475" a="1"/>
  <c r="L35" i="475" a="1"/>
  <c r="L74" i="475" a="1"/>
  <c r="K46" i="475" a="1"/>
  <c r="D33" i="475" a="1"/>
  <c r="D53" i="475" a="1"/>
  <c r="D59" i="475" a="1"/>
  <c r="D10" i="475" a="1"/>
  <c r="D29" i="475" a="1"/>
  <c r="H20" i="475" a="1"/>
  <c r="L32" i="475" a="1"/>
  <c r="D75" i="475" a="1"/>
  <c r="D77" i="475" a="1"/>
  <c r="H60" i="475" a="1"/>
  <c r="L75" i="475" a="1"/>
  <c r="H74" i="475" a="1"/>
  <c r="D69" i="475" a="1"/>
  <c r="H56" i="475" a="1"/>
  <c r="H46" i="475" a="1"/>
  <c r="H70" i="475" a="1"/>
  <c r="H18" i="475" a="1"/>
  <c r="H63" i="475" a="1"/>
  <c r="H55" i="475" a="1"/>
  <c r="H40" i="475" a="1"/>
  <c r="D11" i="475" a="1"/>
  <c r="L53" i="475" a="1"/>
  <c r="D40" i="475" a="1"/>
  <c r="D42" i="475" a="1"/>
  <c r="K31" i="475" a="1"/>
  <c r="H78" i="475" a="1"/>
  <c r="H53" i="475" a="1"/>
  <c r="H11" i="475" a="1"/>
  <c r="D32" i="475" a="1"/>
  <c r="H12" i="475" a="1"/>
  <c r="L43" i="475" a="1"/>
  <c r="H71" i="475" a="1"/>
  <c r="D74" i="475" a="1"/>
  <c r="L76" i="475" a="1"/>
  <c r="H66" i="475" a="1"/>
  <c r="H43" i="475" a="1"/>
  <c r="D14" i="475" a="1"/>
  <c r="D24" i="475" a="1"/>
  <c r="D65" i="475" a="1"/>
  <c r="D34" i="475" a="1"/>
  <c r="H77" i="475" a="1"/>
  <c r="D39" i="475" a="1"/>
  <c r="D73" i="475" a="1"/>
  <c r="L30" i="475" a="1"/>
  <c r="D57" i="475" a="1"/>
  <c r="D31" i="475" a="1"/>
  <c r="L45" i="475" a="1"/>
  <c r="H72" i="475" a="1"/>
  <c r="D41" i="475" a="1"/>
  <c r="L46" i="475" a="1"/>
  <c r="L77" i="475" a="1"/>
  <c r="K40" i="475" a="1"/>
  <c r="H59" i="475" a="1"/>
  <c r="L69" i="475" a="1"/>
  <c r="L78" i="475" a="1"/>
  <c r="K75" i="475" a="1"/>
  <c r="H9" i="475" a="1"/>
  <c r="D17" i="475" a="1"/>
  <c r="D56" i="475" a="1"/>
  <c r="H14" i="475" a="1"/>
  <c r="H31" i="475" a="1"/>
  <c r="D26" i="475" a="1"/>
  <c r="H13" i="475" a="1"/>
  <c r="H39" i="475" a="1"/>
  <c r="H44" i="475" a="1"/>
  <c r="D72" i="475" a="1"/>
  <c r="K38" i="475" a="1"/>
  <c r="H30" i="475" a="1"/>
  <c r="H41" i="475" a="1"/>
  <c r="H64" i="475" a="1"/>
  <c r="H22" i="475" a="1"/>
  <c r="H42" i="475" a="1"/>
  <c r="K76" i="475" a="1"/>
  <c r="D30" i="475" a="1"/>
  <c r="L72" i="475" a="1"/>
  <c r="H23" i="475" a="1"/>
  <c r="D76" i="475" a="1"/>
  <c r="H26" i="475" a="1"/>
  <c r="D13" i="475" a="1"/>
  <c r="D71" i="475" a="1"/>
  <c r="D9" i="475" a="1"/>
  <c r="D15" i="475" a="1"/>
  <c r="H79" i="475" a="1"/>
  <c r="L39" i="475" a="1"/>
  <c r="H37" i="475" a="1"/>
  <c r="L70" i="475" a="1"/>
  <c r="D54" i="475" a="1"/>
  <c r="L79" i="475" a="1"/>
  <c r="L36" i="475" a="1"/>
  <c r="D12" i="475" a="1"/>
  <c r="K71" i="475" a="1"/>
  <c r="L31" i="475" a="1"/>
  <c r="D44" i="475" a="1"/>
  <c r="D81" i="475" a="1"/>
  <c r="H16" i="475" a="1"/>
  <c r="L40" i="475" a="1"/>
  <c r="D23" i="475" a="1"/>
  <c r="H32" i="475" a="1"/>
  <c r="K35" i="475" a="1"/>
  <c r="H33" i="475" a="1"/>
  <c r="D70" i="475" a="1"/>
  <c r="D21" i="475" a="1"/>
  <c r="H80" i="475" a="1"/>
  <c r="H24" i="475" a="1"/>
  <c r="H52" i="475" a="1"/>
  <c r="L73" i="475" a="1"/>
  <c r="D66" i="475" a="1"/>
  <c r="H15" i="475" a="1"/>
  <c r="D62" i="475" a="1"/>
  <c r="L37" i="475" a="1"/>
  <c r="H35" i="475" a="1"/>
  <c r="K45" i="475" a="1"/>
  <c r="H81" i="475" a="1"/>
  <c r="D45" i="475" a="1"/>
  <c r="H25" i="475" a="1"/>
  <c r="L29" i="475" a="1"/>
  <c r="K43" i="475" a="1"/>
  <c r="D64" i="475" a="1"/>
  <c r="H58" i="475" a="1"/>
  <c r="L71" i="475" a="1"/>
  <c r="H75" i="475" a="1"/>
  <c r="H62" i="475" a="1"/>
  <c r="H69" i="475" a="1"/>
  <c r="D79" i="475" a="1"/>
  <c r="K44" i="475" a="1"/>
  <c r="D20" i="475" a="1"/>
  <c r="H10" i="475" a="1"/>
  <c r="H38" i="475" a="1"/>
  <c r="H73" i="475" a="1"/>
  <c r="D38" i="475" a="1"/>
  <c r="H61" i="475" a="1"/>
  <c r="K79" i="475" a="1"/>
  <c r="L44" i="475" a="1"/>
  <c r="K29" i="475" a="1"/>
  <c r="D55" i="475" a="1"/>
  <c r="L38" i="475" a="1"/>
  <c r="K30" i="475" a="1"/>
  <c r="D78" i="475" a="1"/>
  <c r="D60" i="475" a="1"/>
  <c r="D63" i="475" a="1"/>
  <c r="H45" i="475" a="1"/>
  <c r="D22" i="475" a="1"/>
  <c r="H17" i="475" a="1"/>
  <c r="K69" i="475" a="1"/>
  <c r="D35" i="475" a="1"/>
  <c r="D52" i="475" a="1"/>
  <c r="D36" i="475" a="1"/>
  <c r="S81" i="611" l="1"/>
  <c r="U81" i="611" s="1" a="1"/>
  <c r="U81" i="611" s="1"/>
  <c r="T81" i="611" s="1"/>
  <c r="S41" i="611"/>
  <c r="U41" i="611" s="1" a="1"/>
  <c r="U41" i="611" s="1"/>
  <c r="T41" i="611" s="1"/>
  <c r="S78" i="611"/>
  <c r="U78" i="611" s="1" a="1"/>
  <c r="U78" i="611" s="1"/>
  <c r="T78" i="611" s="1"/>
  <c r="S74" i="611"/>
  <c r="U74" i="611" s="1" a="1"/>
  <c r="U74" i="611" s="1"/>
  <c r="T74" i="611" s="1"/>
  <c r="S66" i="611"/>
  <c r="U66" i="611" s="1" a="1"/>
  <c r="U66" i="611" s="1"/>
  <c r="T66" i="611" s="1"/>
  <c r="S58" i="611"/>
  <c r="U58" i="611" s="1" a="1"/>
  <c r="U58" i="611" s="1"/>
  <c r="T58" i="611" s="1"/>
  <c r="S69" i="611"/>
  <c r="U69" i="611" s="1" a="1"/>
  <c r="U69" i="611" s="1"/>
  <c r="T69" i="611" s="1"/>
  <c r="S61" i="611"/>
  <c r="U61" i="611" s="1" a="1"/>
  <c r="U61" i="611" s="1"/>
  <c r="T61" i="611" s="1"/>
  <c r="S45" i="611"/>
  <c r="U45" i="611" s="1" a="1"/>
  <c r="U45" i="611" s="1"/>
  <c r="T45" i="611" s="1"/>
  <c r="M70" i="611"/>
  <c r="O70" i="611" s="1"/>
  <c r="N70" i="611" s="1"/>
  <c r="S77" i="611"/>
  <c r="U77" i="611" s="1" a="1"/>
  <c r="U77" i="611" s="1"/>
  <c r="T77" i="611" s="1"/>
  <c r="S40" i="611"/>
  <c r="U40" i="611" s="1" a="1"/>
  <c r="U40" i="611" s="1"/>
  <c r="T40" i="611" s="1"/>
  <c r="S37" i="611"/>
  <c r="U37" i="611" s="1" a="1"/>
  <c r="U37" i="611" s="1"/>
  <c r="T37" i="611" s="1"/>
  <c r="S57" i="611"/>
  <c r="U57" i="611" s="1" a="1"/>
  <c r="U57" i="611" s="1"/>
  <c r="T57" i="611" s="1"/>
  <c r="S55" i="611"/>
  <c r="U55" i="611" s="1" a="1"/>
  <c r="U55" i="611" s="1"/>
  <c r="T55" i="611" s="1"/>
  <c r="S82" i="611"/>
  <c r="U82" i="611" s="1" a="1"/>
  <c r="U82" i="611" s="1"/>
  <c r="T82" i="611" s="1"/>
  <c r="M75" i="611"/>
  <c r="O75" i="611" s="1"/>
  <c r="N75" i="611" s="1"/>
  <c r="M39" i="611"/>
  <c r="O39" i="611" s="1"/>
  <c r="N39" i="611" s="1"/>
  <c r="M46" i="611"/>
  <c r="O46" i="611" s="1"/>
  <c r="N46" i="611" s="1"/>
  <c r="S70" i="611"/>
  <c r="U70" i="611" s="1" a="1"/>
  <c r="U70" i="611" s="1"/>
  <c r="T70" i="611" s="1"/>
  <c r="M40" i="611"/>
  <c r="O40" i="611" s="1"/>
  <c r="N40" i="611" s="1"/>
  <c r="S75" i="611"/>
  <c r="U75" i="611" s="1" a="1"/>
  <c r="U75" i="611" s="1"/>
  <c r="T75" i="611" s="1"/>
  <c r="M59" i="611"/>
  <c r="O59" i="611" s="1"/>
  <c r="N59" i="611" s="1"/>
  <c r="S79" i="611"/>
  <c r="U79" i="611" s="1" a="1"/>
  <c r="U79" i="611" s="1"/>
  <c r="T79" i="611" s="1"/>
  <c r="M68" i="611"/>
  <c r="O68" i="611" s="1"/>
  <c r="N68" i="611" s="1"/>
  <c r="S62" i="611"/>
  <c r="U62" i="611" s="1" a="1"/>
  <c r="U62" i="611" s="1"/>
  <c r="T62" i="611" s="1"/>
  <c r="S59" i="611"/>
  <c r="U59" i="611" s="1" a="1"/>
  <c r="U59" i="611" s="1"/>
  <c r="T59" i="611" s="1"/>
  <c r="M82" i="611"/>
  <c r="O82" i="611" s="1"/>
  <c r="N82" i="611" s="1"/>
  <c r="M81" i="611"/>
  <c r="O81" i="611" s="1"/>
  <c r="N81" i="611" s="1"/>
  <c r="M80" i="611"/>
  <c r="O80" i="611" s="1"/>
  <c r="N80" i="611" s="1"/>
  <c r="M79" i="611"/>
  <c r="O79" i="611" s="1"/>
  <c r="N79" i="611" s="1"/>
  <c r="M78" i="611"/>
  <c r="O78" i="611" s="1"/>
  <c r="N78" i="611" s="1"/>
  <c r="M76" i="611"/>
  <c r="O76" i="611" s="1"/>
  <c r="N76" i="611" s="1"/>
  <c r="M74" i="611"/>
  <c r="O74" i="611" s="1"/>
  <c r="N74" i="611" s="1"/>
  <c r="M72" i="611"/>
  <c r="O72" i="611" s="1"/>
  <c r="N72" i="611" s="1"/>
  <c r="M71" i="611"/>
  <c r="O71" i="611" s="1"/>
  <c r="N71" i="611" s="1"/>
  <c r="M66" i="611"/>
  <c r="O66" i="611" s="1"/>
  <c r="N66" i="611" s="1"/>
  <c r="M65" i="611"/>
  <c r="O65" i="611" s="1"/>
  <c r="N65" i="611" s="1"/>
  <c r="M64" i="611"/>
  <c r="O64" i="611" s="1"/>
  <c r="N64" i="611" s="1"/>
  <c r="M63" i="611"/>
  <c r="O63" i="611" s="1"/>
  <c r="N63" i="611" s="1"/>
  <c r="M62" i="611"/>
  <c r="O62" i="611" s="1"/>
  <c r="N62" i="611" s="1"/>
  <c r="M61" i="611"/>
  <c r="O61" i="611" s="1"/>
  <c r="N61" i="611" s="1"/>
  <c r="M60" i="611"/>
  <c r="O60" i="611" s="1"/>
  <c r="N60" i="611" s="1"/>
  <c r="M58" i="611"/>
  <c r="O58" i="611" s="1"/>
  <c r="N58" i="611" s="1"/>
  <c r="M57" i="611"/>
  <c r="O57" i="611" s="1"/>
  <c r="N57" i="611" s="1"/>
  <c r="M56" i="611"/>
  <c r="O56" i="611" s="1"/>
  <c r="N56" i="611" s="1"/>
  <c r="M55" i="611"/>
  <c r="O55" i="611" s="1"/>
  <c r="N55" i="611" s="1"/>
  <c r="M52" i="611"/>
  <c r="O52" i="611" s="1"/>
  <c r="N52" i="611" s="1"/>
  <c r="M51" i="611"/>
  <c r="O51" i="611" s="1"/>
  <c r="N51" i="611" s="1"/>
  <c r="M48" i="611"/>
  <c r="O48" i="611" s="1"/>
  <c r="N48" i="611" s="1"/>
  <c r="M47" i="611"/>
  <c r="O47" i="611" s="1"/>
  <c r="N47" i="611" s="1"/>
  <c r="M45" i="611"/>
  <c r="O45" i="611" s="1"/>
  <c r="N45" i="611" s="1"/>
  <c r="M43" i="611"/>
  <c r="O43" i="611" s="1"/>
  <c r="N43" i="611" s="1"/>
  <c r="M42" i="611"/>
  <c r="O42" i="611" s="1"/>
  <c r="N42" i="611" s="1"/>
  <c r="M41" i="611"/>
  <c r="O41" i="611" s="1"/>
  <c r="N41" i="611" s="1"/>
  <c r="M38" i="611"/>
  <c r="O38" i="611" s="1"/>
  <c r="N38" i="611" s="1"/>
  <c r="M37" i="611"/>
  <c r="O37" i="611" s="1"/>
  <c r="N37" i="611" s="1"/>
  <c r="M36" i="611"/>
  <c r="O36" i="611" s="1"/>
  <c r="N36" i="611" s="1"/>
  <c r="M28" i="611"/>
  <c r="O28" i="611" s="1"/>
  <c r="N28" i="611" s="1"/>
  <c r="M24" i="611"/>
  <c r="O24" i="611" s="1"/>
  <c r="N24" i="611" s="1"/>
  <c r="S76" i="611"/>
  <c r="U76" i="611" s="1" a="1"/>
  <c r="U76" i="611" s="1"/>
  <c r="T76" i="611" s="1"/>
  <c r="S48" i="611"/>
  <c r="U48" i="611" s="1" a="1"/>
  <c r="U48" i="611" s="1"/>
  <c r="T48" i="611" s="1"/>
  <c r="S60" i="611"/>
  <c r="U60" i="611" s="1" a="1"/>
  <c r="U60" i="611" s="1"/>
  <c r="T60" i="611" s="1"/>
  <c r="S72" i="611"/>
  <c r="U72" i="611" s="1" a="1"/>
  <c r="U72" i="611" s="1"/>
  <c r="T72" i="611" s="1"/>
  <c r="S64" i="611"/>
  <c r="U64" i="611" s="1" a="1"/>
  <c r="U64" i="611" s="1"/>
  <c r="T64" i="611" s="1"/>
  <c r="S52" i="611"/>
  <c r="U52" i="611" s="1" a="1"/>
  <c r="U52" i="611" s="1"/>
  <c r="T52" i="611" s="1"/>
  <c r="S46" i="611"/>
  <c r="U46" i="611" s="1" a="1"/>
  <c r="U46" i="611" s="1"/>
  <c r="T46" i="611" s="1"/>
  <c r="S43" i="611"/>
  <c r="U43" i="611" s="1" a="1"/>
  <c r="U43" i="611" s="1"/>
  <c r="T43" i="611" s="1"/>
  <c r="M44" i="611"/>
  <c r="O44" i="611" s="1"/>
  <c r="N44" i="611" s="1"/>
  <c r="S56" i="611"/>
  <c r="U56" i="611" s="1" a="1"/>
  <c r="U56" i="611" s="1"/>
  <c r="T56" i="611" s="1"/>
  <c r="S73" i="611"/>
  <c r="U73" i="611" s="1" a="1"/>
  <c r="U73" i="611" s="1"/>
  <c r="T73" i="611" s="1"/>
  <c r="S65" i="611"/>
  <c r="U65" i="611" s="1" a="1"/>
  <c r="U65" i="611" s="1"/>
  <c r="T65" i="611" s="1"/>
  <c r="S44" i="611"/>
  <c r="U44" i="611" s="1" a="1"/>
  <c r="U44" i="611" s="1"/>
  <c r="T44" i="611" s="1"/>
  <c r="S36" i="611"/>
  <c r="U36" i="611" s="1" a="1"/>
  <c r="U36" i="611" s="1"/>
  <c r="T36" i="611" s="1"/>
  <c r="S71" i="611"/>
  <c r="U71" i="611" s="1" a="1"/>
  <c r="U71" i="611" s="1"/>
  <c r="T71" i="611" s="1"/>
  <c r="S63" i="611"/>
  <c r="U63" i="611" s="1" a="1"/>
  <c r="U63" i="611" s="1"/>
  <c r="T63" i="611" s="1"/>
  <c r="S47" i="611"/>
  <c r="U47" i="611" s="1" a="1"/>
  <c r="U47" i="611" s="1"/>
  <c r="T47" i="611" s="1"/>
  <c r="S80" i="611"/>
  <c r="U80" i="611" s="1" a="1"/>
  <c r="U80" i="611" s="1"/>
  <c r="T80" i="611" s="1"/>
  <c r="S68" i="611"/>
  <c r="U68" i="611" s="1" a="1"/>
  <c r="U68" i="611" s="1"/>
  <c r="T68" i="611" s="1"/>
  <c r="M73" i="611"/>
  <c r="O73" i="611" s="1"/>
  <c r="N73" i="611" s="1"/>
  <c r="M69" i="611"/>
  <c r="O69" i="611" s="1"/>
  <c r="N69" i="611" s="1"/>
  <c r="M77" i="611"/>
  <c r="O77" i="611" s="1"/>
  <c r="N77" i="611" s="1"/>
  <c r="M17" i="611"/>
  <c r="O17" i="611" s="1"/>
  <c r="N17" i="611" s="1"/>
  <c r="S23" i="611"/>
  <c r="U23" i="611" s="1" a="1"/>
  <c r="U23" i="611" s="1"/>
  <c r="T23" i="611" s="1"/>
  <c r="M16" i="611"/>
  <c r="O16" i="611" s="1"/>
  <c r="N16" i="611" s="1"/>
  <c r="M23" i="611"/>
  <c r="O23" i="611" s="1"/>
  <c r="N23" i="611" s="1"/>
  <c r="M14" i="611"/>
  <c r="O14" i="611" s="1"/>
  <c r="N14" i="611" s="1"/>
  <c r="L86" i="611"/>
  <c r="M35" i="611"/>
  <c r="O35" i="611" s="1"/>
  <c r="N35" i="611" s="1"/>
  <c r="S31" i="611"/>
  <c r="U31" i="611" s="1" a="1"/>
  <c r="U31" i="611" s="1"/>
  <c r="T31" i="611" s="1"/>
  <c r="S34" i="611"/>
  <c r="U34" i="611" s="1" a="1"/>
  <c r="U34" i="611" s="1"/>
  <c r="T34" i="611" s="1"/>
  <c r="M31" i="611"/>
  <c r="O31" i="611" s="1"/>
  <c r="N31" i="611" s="1"/>
  <c r="S15" i="611"/>
  <c r="U15" i="611" s="1" a="1"/>
  <c r="U15" i="611" s="1"/>
  <c r="T15" i="611" s="1"/>
  <c r="S26" i="611"/>
  <c r="U26" i="611" s="1" a="1"/>
  <c r="U26" i="611" s="1"/>
  <c r="T26" i="611" s="1"/>
  <c r="S12" i="611"/>
  <c r="U12" i="611" s="1" a="1"/>
  <c r="U12" i="611" s="1"/>
  <c r="T12" i="611" s="1"/>
  <c r="S24" i="611"/>
  <c r="U24" i="611" s="1" a="1"/>
  <c r="U24" i="611" s="1"/>
  <c r="T24" i="611" s="1"/>
  <c r="S16" i="611"/>
  <c r="U16" i="611" s="1" a="1"/>
  <c r="U16" i="611" s="1"/>
  <c r="T16" i="611" s="1"/>
  <c r="S27" i="611"/>
  <c r="U27" i="611" s="1" a="1"/>
  <c r="U27" i="611" s="1"/>
  <c r="T27" i="611" s="1"/>
  <c r="S14" i="611"/>
  <c r="U14" i="611" s="1" a="1"/>
  <c r="U14" i="611" s="1"/>
  <c r="T14" i="611" s="1"/>
  <c r="M32" i="611"/>
  <c r="O32" i="611" s="1"/>
  <c r="N32" i="611" s="1"/>
  <c r="M27" i="611"/>
  <c r="O27" i="611" s="1"/>
  <c r="N27" i="611" s="1"/>
  <c r="S22" i="611"/>
  <c r="U22" i="611" s="1" a="1"/>
  <c r="U22" i="611" s="1"/>
  <c r="T22" i="611" s="1"/>
  <c r="S33" i="611"/>
  <c r="U33" i="611" s="1" a="1"/>
  <c r="U33" i="611" s="1"/>
  <c r="T33" i="611" s="1"/>
  <c r="S30" i="611"/>
  <c r="U30" i="611" s="1" a="1"/>
  <c r="U30" i="611" s="1"/>
  <c r="T30" i="611" s="1"/>
  <c r="M29" i="611"/>
  <c r="O29" i="611" s="1"/>
  <c r="N29" i="611" s="1"/>
  <c r="S25" i="611"/>
  <c r="U25" i="611" s="1" a="1"/>
  <c r="U25" i="611" s="1"/>
  <c r="T25" i="611" s="1"/>
  <c r="M22" i="611"/>
  <c r="O22" i="611" s="1"/>
  <c r="N22" i="611" s="1"/>
  <c r="M15" i="611"/>
  <c r="O15" i="611" s="1"/>
  <c r="N15" i="611" s="1"/>
  <c r="A14" i="611"/>
  <c r="M33" i="611"/>
  <c r="O33" i="611" s="1"/>
  <c r="N33" i="611" s="1"/>
  <c r="M25" i="611"/>
  <c r="O25" i="611" s="1"/>
  <c r="N25" i="611" s="1"/>
  <c r="S21" i="611"/>
  <c r="U21" i="611" s="1" a="1"/>
  <c r="U21" i="611" s="1"/>
  <c r="T21" i="611" s="1"/>
  <c r="S32" i="611"/>
  <c r="U32" i="611" s="1" a="1"/>
  <c r="U32" i="611" s="1"/>
  <c r="T32" i="611" s="1"/>
  <c r="M30" i="611"/>
  <c r="O30" i="611" s="1"/>
  <c r="N30" i="611" s="1"/>
  <c r="M21" i="611"/>
  <c r="O21" i="611" s="1"/>
  <c r="N21" i="611" s="1"/>
  <c r="S17" i="611"/>
  <c r="U17" i="611" s="1" a="1"/>
  <c r="U17" i="611" s="1"/>
  <c r="T17" i="611" s="1"/>
  <c r="S11" i="611"/>
  <c r="U11" i="611" s="1" a="1"/>
  <c r="U11" i="611" s="1"/>
  <c r="T11" i="611" s="1"/>
  <c r="M34" i="611"/>
  <c r="O34" i="611" s="1"/>
  <c r="N34" i="611" s="1"/>
  <c r="M26" i="611"/>
  <c r="O26" i="611" s="1"/>
  <c r="N26" i="611" s="1"/>
  <c r="A1" i="611"/>
  <c r="M12" i="611"/>
  <c r="O12" i="611" s="1"/>
  <c r="N12" i="611" s="1"/>
  <c r="R10" i="611"/>
  <c r="M11" i="611"/>
  <c r="L10" i="611"/>
  <c r="U7" i="611"/>
  <c r="D80" i="475"/>
  <c r="H80" i="475"/>
  <c r="D65" i="475"/>
  <c r="H65" i="475"/>
  <c r="S16" i="610"/>
  <c r="U16" i="610" s="1" a="1"/>
  <c r="U16" i="610" s="1"/>
  <c r="T16" i="610" s="1"/>
  <c r="S35" i="610"/>
  <c r="U35" i="610" s="1" a="1"/>
  <c r="U35" i="610" s="1"/>
  <c r="T35" i="610" s="1"/>
  <c r="S37" i="610"/>
  <c r="U37" i="610" s="1" a="1"/>
  <c r="U37" i="610" s="1"/>
  <c r="T37" i="610" s="1"/>
  <c r="S41" i="610"/>
  <c r="U41" i="610" s="1" a="1"/>
  <c r="U41" i="610" s="1"/>
  <c r="T41" i="610" s="1"/>
  <c r="S27" i="610"/>
  <c r="U27" i="610" s="1" a="1"/>
  <c r="U27" i="610" s="1"/>
  <c r="T27" i="610" s="1"/>
  <c r="S29" i="610"/>
  <c r="U29" i="610" s="1" a="1"/>
  <c r="U29" i="610" s="1"/>
  <c r="T29" i="610" s="1"/>
  <c r="M32" i="610"/>
  <c r="O32" i="610" s="1"/>
  <c r="N32" i="610" s="1"/>
  <c r="S32" i="610"/>
  <c r="U32" i="610" s="1" a="1"/>
  <c r="U32" i="610" s="1"/>
  <c r="T32" i="610" s="1"/>
  <c r="S28" i="610"/>
  <c r="U28" i="610" s="1" a="1"/>
  <c r="U28" i="610" s="1"/>
  <c r="T28" i="610" s="1"/>
  <c r="M26" i="610"/>
  <c r="O26" i="610" s="1"/>
  <c r="N26" i="610" s="1"/>
  <c r="M40" i="610"/>
  <c r="O40" i="610" s="1"/>
  <c r="N40" i="610" s="1"/>
  <c r="M39" i="610"/>
  <c r="O39" i="610" s="1"/>
  <c r="N39" i="610" s="1"/>
  <c r="M37" i="610"/>
  <c r="O37" i="610" s="1"/>
  <c r="N37" i="610" s="1"/>
  <c r="M36" i="610"/>
  <c r="O36" i="610" s="1"/>
  <c r="N36" i="610" s="1"/>
  <c r="M33" i="610"/>
  <c r="O33" i="610" s="1"/>
  <c r="N33" i="610" s="1"/>
  <c r="M30" i="610"/>
  <c r="O30" i="610" s="1"/>
  <c r="N30" i="610" s="1"/>
  <c r="M29" i="610"/>
  <c r="O29" i="610" s="1"/>
  <c r="N29" i="610" s="1"/>
  <c r="M24" i="610"/>
  <c r="O24" i="610" s="1"/>
  <c r="N24" i="610" s="1"/>
  <c r="M21" i="610"/>
  <c r="O21" i="610" s="1"/>
  <c r="N21" i="610" s="1"/>
  <c r="M16" i="610"/>
  <c r="O16" i="610" s="1"/>
  <c r="N16" i="610" s="1"/>
  <c r="M14" i="610"/>
  <c r="O14" i="610" s="1"/>
  <c r="N14" i="610" s="1"/>
  <c r="M12" i="610"/>
  <c r="O12" i="610" s="1"/>
  <c r="N12" i="610" s="1"/>
  <c r="A1" i="610"/>
  <c r="M28" i="610"/>
  <c r="O28" i="610" s="1"/>
  <c r="N28" i="610" s="1"/>
  <c r="S11" i="610"/>
  <c r="S42" i="610"/>
  <c r="U42" i="610" s="1" a="1"/>
  <c r="U42" i="610" s="1"/>
  <c r="T42" i="610" s="1"/>
  <c r="S47" i="610"/>
  <c r="U47" i="610" s="1" a="1"/>
  <c r="U47" i="610" s="1"/>
  <c r="T47" i="610" s="1"/>
  <c r="S39" i="610"/>
  <c r="U39" i="610" s="1" a="1"/>
  <c r="U39" i="610" s="1"/>
  <c r="T39" i="610" s="1"/>
  <c r="S38" i="610"/>
  <c r="U38" i="610" s="1" a="1"/>
  <c r="U38" i="610" s="1"/>
  <c r="T38" i="610" s="1"/>
  <c r="M17" i="610"/>
  <c r="O17" i="610" s="1"/>
  <c r="N17" i="610" s="1"/>
  <c r="S26" i="610"/>
  <c r="U26" i="610" s="1" a="1"/>
  <c r="U26" i="610" s="1"/>
  <c r="T26" i="610" s="1"/>
  <c r="S34" i="610"/>
  <c r="U34" i="610" s="1" a="1"/>
  <c r="U34" i="610" s="1"/>
  <c r="T34" i="610" s="1"/>
  <c r="S43" i="610"/>
  <c r="U43" i="610" s="1" a="1"/>
  <c r="U43" i="610" s="1"/>
  <c r="T43" i="610" s="1"/>
  <c r="M43" i="610"/>
  <c r="O43" i="610" s="1"/>
  <c r="N43" i="610" s="1"/>
  <c r="M47" i="610"/>
  <c r="O47" i="610" s="1"/>
  <c r="N47" i="610" s="1"/>
  <c r="M13" i="610"/>
  <c r="O13" i="610" s="1"/>
  <c r="N13" i="610" s="1"/>
  <c r="S20" i="610"/>
  <c r="U20" i="610" s="1" a="1"/>
  <c r="U20" i="610" s="1"/>
  <c r="T20" i="610" s="1"/>
  <c r="M27" i="610"/>
  <c r="O27" i="610" s="1"/>
  <c r="N27" i="610" s="1"/>
  <c r="M35" i="610"/>
  <c r="O35" i="610" s="1"/>
  <c r="N35" i="610" s="1"/>
  <c r="S14" i="610"/>
  <c r="U14" i="610" s="1" a="1"/>
  <c r="U14" i="610" s="1"/>
  <c r="T14" i="610" s="1"/>
  <c r="M19" i="610"/>
  <c r="O19" i="610" s="1"/>
  <c r="N19" i="610" s="1"/>
  <c r="M31" i="610"/>
  <c r="O31" i="610" s="1"/>
  <c r="N31" i="610" s="1"/>
  <c r="D45" i="475"/>
  <c r="H45" i="475"/>
  <c r="K45" i="475"/>
  <c r="L45" i="475"/>
  <c r="D25" i="475"/>
  <c r="H25" i="475"/>
  <c r="U11" i="610" a="1"/>
  <c r="U11" i="610" s="1"/>
  <c r="L50" i="610"/>
  <c r="L10" i="610"/>
  <c r="M11" i="610"/>
  <c r="R10" i="610"/>
  <c r="A13" i="610"/>
  <c r="M34" i="610"/>
  <c r="O34" i="610" s="1"/>
  <c r="N34" i="610" s="1"/>
  <c r="S33" i="610"/>
  <c r="U33" i="610" s="1" a="1"/>
  <c r="U33" i="610" s="1"/>
  <c r="T33" i="610" s="1"/>
  <c r="U7" i="610"/>
  <c r="M42" i="610"/>
  <c r="O42" i="610" s="1"/>
  <c r="N42" i="610" s="1"/>
  <c r="M38" i="610"/>
  <c r="O38" i="610" s="1"/>
  <c r="N38" i="610" s="1"/>
  <c r="L53" i="475"/>
  <c r="K53" i="475"/>
  <c r="H53" i="475"/>
  <c r="H69" i="475"/>
  <c r="D70" i="475"/>
  <c r="H70" i="475"/>
  <c r="D71" i="475"/>
  <c r="H71" i="475"/>
  <c r="D72" i="475"/>
  <c r="H72" i="475"/>
  <c r="D73" i="475"/>
  <c r="H73" i="475"/>
  <c r="D74" i="475"/>
  <c r="H74" i="475"/>
  <c r="D75" i="475"/>
  <c r="H75" i="475"/>
  <c r="D76" i="475"/>
  <c r="H76" i="475"/>
  <c r="D77" i="475"/>
  <c r="H77" i="475"/>
  <c r="D78" i="475"/>
  <c r="H78" i="475"/>
  <c r="D79" i="475"/>
  <c r="H79" i="475"/>
  <c r="D81" i="475"/>
  <c r="H81" i="475"/>
  <c r="D69" i="475"/>
  <c r="K69" i="475"/>
  <c r="K70" i="475"/>
  <c r="K71" i="475"/>
  <c r="K73" i="475"/>
  <c r="K75" i="475"/>
  <c r="K76" i="475"/>
  <c r="K78" i="475"/>
  <c r="K79" i="475"/>
  <c r="H52" i="475"/>
  <c r="D53" i="475"/>
  <c r="D54" i="475"/>
  <c r="D55" i="475"/>
  <c r="D56" i="475"/>
  <c r="D57" i="475"/>
  <c r="D58" i="475"/>
  <c r="D59" i="475"/>
  <c r="D60" i="475"/>
  <c r="H60" i="475"/>
  <c r="H61" i="475"/>
  <c r="H62" i="475"/>
  <c r="H63" i="475"/>
  <c r="H64" i="475"/>
  <c r="D66" i="475"/>
  <c r="H66" i="475"/>
  <c r="L69" i="475"/>
  <c r="L70" i="475"/>
  <c r="L71" i="475"/>
  <c r="L72" i="475"/>
  <c r="L73" i="475"/>
  <c r="L74" i="475"/>
  <c r="L75" i="475"/>
  <c r="L76" i="475"/>
  <c r="L77" i="475"/>
  <c r="L78" i="475"/>
  <c r="L79" i="475"/>
  <c r="D52" i="475"/>
  <c r="H54" i="475"/>
  <c r="H55" i="475"/>
  <c r="H56" i="475"/>
  <c r="H57" i="475"/>
  <c r="H58" i="475"/>
  <c r="H59" i="475"/>
  <c r="D61" i="475"/>
  <c r="D62" i="475"/>
  <c r="D63" i="475"/>
  <c r="D64" i="475"/>
  <c r="H41" i="475"/>
  <c r="K38" i="475"/>
  <c r="K30" i="475"/>
  <c r="L40" i="475"/>
  <c r="H38" i="475"/>
  <c r="L36" i="475"/>
  <c r="K35" i="475"/>
  <c r="L32" i="475"/>
  <c r="K31" i="475"/>
  <c r="H30" i="475"/>
  <c r="H46" i="475"/>
  <c r="L43" i="475"/>
  <c r="K34" i="475"/>
  <c r="L31" i="475"/>
  <c r="L44" i="475"/>
  <c r="K43" i="475"/>
  <c r="H42" i="475"/>
  <c r="H34" i="475"/>
  <c r="L39" i="475"/>
  <c r="H37" i="475"/>
  <c r="L46" i="475"/>
  <c r="K44" i="475"/>
  <c r="H43" i="475"/>
  <c r="L37" i="475"/>
  <c r="H35" i="475"/>
  <c r="K42" i="475"/>
  <c r="L35" i="475"/>
  <c r="H33" i="475"/>
  <c r="K40" i="475"/>
  <c r="H39" i="475"/>
  <c r="L33" i="475"/>
  <c r="H31" i="475"/>
  <c r="K46" i="475"/>
  <c r="H44" i="475"/>
  <c r="L42" i="475"/>
  <c r="H40" i="475"/>
  <c r="L38" i="475"/>
  <c r="H36" i="475"/>
  <c r="L34" i="475"/>
  <c r="H32" i="475"/>
  <c r="L30" i="475"/>
  <c r="K29" i="475"/>
  <c r="L29" i="475"/>
  <c r="H29" i="475"/>
  <c r="H21" i="475"/>
  <c r="H13" i="475"/>
  <c r="H18" i="475"/>
  <c r="H14" i="475"/>
  <c r="H10" i="475"/>
  <c r="H26" i="475"/>
  <c r="H17" i="475"/>
  <c r="H22" i="475"/>
  <c r="H19" i="475"/>
  <c r="H11" i="475"/>
  <c r="H20" i="475"/>
  <c r="H16" i="475"/>
  <c r="H12" i="475"/>
  <c r="H23" i="475"/>
  <c r="H15" i="475"/>
  <c r="H24" i="475"/>
  <c r="H9" i="475"/>
  <c r="D43" i="475"/>
  <c r="D35" i="475"/>
  <c r="D38" i="475"/>
  <c r="D46" i="475"/>
  <c r="D33" i="475"/>
  <c r="D39" i="475"/>
  <c r="D42" i="475"/>
  <c r="D30" i="475"/>
  <c r="D41" i="475"/>
  <c r="D37" i="475"/>
  <c r="D44" i="475"/>
  <c r="D40" i="475"/>
  <c r="D36" i="475"/>
  <c r="D32" i="475"/>
  <c r="D31" i="475"/>
  <c r="D34" i="475"/>
  <c r="D29" i="475"/>
  <c r="D13" i="475"/>
  <c r="D24" i="475"/>
  <c r="D16" i="475"/>
  <c r="D21" i="475"/>
  <c r="D20" i="475"/>
  <c r="D12" i="475"/>
  <c r="D26" i="475"/>
  <c r="D23" i="475"/>
  <c r="D11" i="475"/>
  <c r="D17" i="475"/>
  <c r="D19" i="475"/>
  <c r="D15" i="475"/>
  <c r="D22" i="475"/>
  <c r="D18" i="475"/>
  <c r="D14" i="475"/>
  <c r="D10" i="475"/>
  <c r="D9" i="475"/>
  <c r="M81" i="475" a="1"/>
  <c r="M41" i="475" a="1"/>
  <c r="K66" i="475" a="1"/>
  <c r="K81" i="475" a="1"/>
  <c r="K21" i="475" a="1"/>
  <c r="K41" i="475" a="1"/>
  <c r="M21" i="475" a="1"/>
  <c r="M66" i="475" a="1"/>
  <c r="A15" i="611" l="1"/>
  <c r="M86" i="611"/>
  <c r="K66" i="475"/>
  <c r="K81" i="475"/>
  <c r="M81" i="475"/>
  <c r="M66" i="475"/>
  <c r="M10" i="611"/>
  <c r="O3" i="611" s="1"/>
  <c r="O11" i="611"/>
  <c r="O86" i="611" s="1"/>
  <c r="S10" i="611"/>
  <c r="U3" i="611" s="1"/>
  <c r="M21" i="475"/>
  <c r="M41" i="475"/>
  <c r="A14" i="610"/>
  <c r="K41" i="475"/>
  <c r="K21" i="475"/>
  <c r="U10" i="610"/>
  <c r="U2" i="610" s="1"/>
  <c r="T11" i="610"/>
  <c r="M50" i="610"/>
  <c r="O11" i="610"/>
  <c r="M10" i="610"/>
  <c r="O3" i="610" s="1"/>
  <c r="S10" i="610"/>
  <c r="U3" i="610" s="1"/>
  <c r="B2" i="540"/>
  <c r="Q12" i="540"/>
  <c r="R12" i="540" s="1"/>
  <c r="Q13" i="540"/>
  <c r="R13" i="540" s="1"/>
  <c r="K43" i="609"/>
  <c r="H43" i="609"/>
  <c r="D43" i="609"/>
  <c r="P40" i="609"/>
  <c r="R40" i="609" s="1"/>
  <c r="L40" i="609"/>
  <c r="M40" i="609" s="1"/>
  <c r="O40" i="609" s="1"/>
  <c r="N40" i="609" s="1"/>
  <c r="P39" i="609"/>
  <c r="R39" i="609" s="1"/>
  <c r="L39" i="609"/>
  <c r="P38" i="609"/>
  <c r="R38" i="609" s="1"/>
  <c r="L38" i="609"/>
  <c r="P37" i="609"/>
  <c r="R37" i="609" s="1"/>
  <c r="L37" i="609"/>
  <c r="P36" i="609"/>
  <c r="R36" i="609" s="1"/>
  <c r="L36" i="609"/>
  <c r="P35" i="609"/>
  <c r="R35" i="609" s="1"/>
  <c r="L35" i="609"/>
  <c r="P34" i="609"/>
  <c r="R34" i="609" s="1"/>
  <c r="L34" i="609"/>
  <c r="P33" i="609"/>
  <c r="R33" i="609" s="1"/>
  <c r="L33" i="609"/>
  <c r="P32" i="609"/>
  <c r="R32" i="609" s="1"/>
  <c r="L32" i="609"/>
  <c r="P31" i="609"/>
  <c r="R31" i="609" s="1"/>
  <c r="L31" i="609"/>
  <c r="P30" i="609"/>
  <c r="R30" i="609" s="1"/>
  <c r="L30" i="609"/>
  <c r="M30" i="609" s="1"/>
  <c r="O30" i="609" s="1"/>
  <c r="N30" i="609" s="1"/>
  <c r="P29" i="609"/>
  <c r="R29" i="609" s="1"/>
  <c r="L29" i="609"/>
  <c r="P27" i="609"/>
  <c r="R27" i="609" s="1"/>
  <c r="L27" i="609"/>
  <c r="P26" i="609"/>
  <c r="R26" i="609" s="1"/>
  <c r="L26" i="609"/>
  <c r="P25" i="609"/>
  <c r="R25" i="609" s="1"/>
  <c r="L25" i="609"/>
  <c r="P24" i="609"/>
  <c r="R24" i="609" s="1"/>
  <c r="L24" i="609"/>
  <c r="P23" i="609"/>
  <c r="R23" i="609" s="1"/>
  <c r="L23" i="609"/>
  <c r="P22" i="609"/>
  <c r="R22" i="609" s="1"/>
  <c r="L22" i="609"/>
  <c r="P21" i="609"/>
  <c r="R21" i="609" s="1"/>
  <c r="L21" i="609"/>
  <c r="P19" i="609"/>
  <c r="R19" i="609" s="1"/>
  <c r="L19" i="609"/>
  <c r="P18" i="609"/>
  <c r="R18" i="609" s="1"/>
  <c r="L18" i="609"/>
  <c r="P17" i="609"/>
  <c r="R17" i="609" s="1"/>
  <c r="L17" i="609"/>
  <c r="L14" i="609"/>
  <c r="P13" i="609"/>
  <c r="R13" i="609" s="1"/>
  <c r="L13" i="609"/>
  <c r="L12" i="609"/>
  <c r="A12" i="609"/>
  <c r="L11" i="609"/>
  <c r="H10" i="609"/>
  <c r="O7" i="609"/>
  <c r="E5" i="609" a="1"/>
  <c r="E5" i="609" s="1"/>
  <c r="E4" i="609" a="1"/>
  <c r="E4" i="609" s="1"/>
  <c r="E3" i="609"/>
  <c r="B2" i="609"/>
  <c r="K77" i="608"/>
  <c r="H77" i="608"/>
  <c r="D77" i="608"/>
  <c r="P73" i="608"/>
  <c r="R73" i="608" s="1"/>
  <c r="L73" i="608"/>
  <c r="P72" i="608"/>
  <c r="R72" i="608" s="1"/>
  <c r="L72" i="608"/>
  <c r="P71" i="608"/>
  <c r="R71" i="608" s="1"/>
  <c r="L71" i="608"/>
  <c r="M71" i="608" s="1"/>
  <c r="O71" i="608" s="1"/>
  <c r="N71" i="608" s="1"/>
  <c r="P70" i="608"/>
  <c r="R70" i="608" s="1"/>
  <c r="L70" i="608"/>
  <c r="P69" i="608"/>
  <c r="R69" i="608" s="1"/>
  <c r="L69" i="608"/>
  <c r="M69" i="608" s="1"/>
  <c r="O69" i="608" s="1"/>
  <c r="N69" i="608" s="1"/>
  <c r="P68" i="608"/>
  <c r="R68" i="608" s="1"/>
  <c r="L68" i="608"/>
  <c r="P67" i="608"/>
  <c r="R67" i="608" s="1"/>
  <c r="L67" i="608"/>
  <c r="P66" i="608"/>
  <c r="R66" i="608" s="1"/>
  <c r="L66" i="608"/>
  <c r="L65" i="608"/>
  <c r="P63" i="608"/>
  <c r="R63" i="608" s="1"/>
  <c r="L63" i="608"/>
  <c r="P62" i="608"/>
  <c r="R62" i="608" s="1"/>
  <c r="L62" i="608"/>
  <c r="L61" i="608"/>
  <c r="P60" i="608"/>
  <c r="R60" i="608" s="1"/>
  <c r="L60" i="608"/>
  <c r="P59" i="608"/>
  <c r="R59" i="608" s="1"/>
  <c r="L59" i="608"/>
  <c r="P58" i="608"/>
  <c r="R58" i="608" s="1"/>
  <c r="L58" i="608"/>
  <c r="P57" i="608"/>
  <c r="R57" i="608" s="1"/>
  <c r="L57" i="608"/>
  <c r="P56" i="608"/>
  <c r="R56" i="608" s="1"/>
  <c r="L56" i="608"/>
  <c r="P55" i="608"/>
  <c r="R55" i="608" s="1"/>
  <c r="L55" i="608"/>
  <c r="P54" i="608"/>
  <c r="R54" i="608" s="1"/>
  <c r="L54" i="608"/>
  <c r="P53" i="608"/>
  <c r="R53" i="608" s="1"/>
  <c r="L53" i="608"/>
  <c r="P51" i="608"/>
  <c r="R51" i="608" s="1"/>
  <c r="L51" i="608"/>
  <c r="P50" i="608"/>
  <c r="R50" i="608" s="1"/>
  <c r="L50" i="608"/>
  <c r="P49" i="608"/>
  <c r="R49" i="608" s="1"/>
  <c r="L49" i="608"/>
  <c r="P48" i="608"/>
  <c r="R48" i="608" s="1"/>
  <c r="L48" i="608"/>
  <c r="P47" i="608"/>
  <c r="R47" i="608" s="1"/>
  <c r="L47" i="608"/>
  <c r="P46" i="608"/>
  <c r="R46" i="608" s="1"/>
  <c r="L46" i="608"/>
  <c r="P45" i="608"/>
  <c r="R45" i="608" s="1"/>
  <c r="S45" i="608" s="1"/>
  <c r="U45" i="608" s="1" a="1"/>
  <c r="U45" i="608" s="1"/>
  <c r="T45" i="608" s="1"/>
  <c r="L45" i="608"/>
  <c r="P44" i="608"/>
  <c r="R44" i="608" s="1"/>
  <c r="L44" i="608"/>
  <c r="P43" i="608"/>
  <c r="R43" i="608" s="1"/>
  <c r="L43" i="608"/>
  <c r="P42" i="608"/>
  <c r="R42" i="608" s="1"/>
  <c r="L42" i="608"/>
  <c r="P41" i="608"/>
  <c r="R41" i="608" s="1"/>
  <c r="L41" i="608"/>
  <c r="P40" i="608"/>
  <c r="R40" i="608" s="1"/>
  <c r="L40" i="608"/>
  <c r="P39" i="608"/>
  <c r="R39" i="608" s="1"/>
  <c r="L39" i="608"/>
  <c r="P38" i="608"/>
  <c r="R38" i="608" s="1"/>
  <c r="L38" i="608"/>
  <c r="P37" i="608"/>
  <c r="R37" i="608" s="1"/>
  <c r="L37" i="608"/>
  <c r="P36" i="608"/>
  <c r="R36" i="608" s="1"/>
  <c r="L36" i="608"/>
  <c r="M36" i="608" s="1"/>
  <c r="O36" i="608" s="1"/>
  <c r="N36" i="608" s="1"/>
  <c r="P35" i="608"/>
  <c r="R35" i="608" s="1"/>
  <c r="S35" i="608" s="1"/>
  <c r="U35" i="608" s="1" a="1"/>
  <c r="U35" i="608" s="1"/>
  <c r="T35" i="608" s="1"/>
  <c r="L35" i="608"/>
  <c r="P34" i="608"/>
  <c r="R34" i="608" s="1"/>
  <c r="L34" i="608"/>
  <c r="P33" i="608"/>
  <c r="R33" i="608" s="1"/>
  <c r="L33" i="608"/>
  <c r="P32" i="608"/>
  <c r="R32" i="608" s="1"/>
  <c r="L32" i="608"/>
  <c r="P31" i="608"/>
  <c r="R31" i="608" s="1"/>
  <c r="L31" i="608"/>
  <c r="P30" i="608"/>
  <c r="R30" i="608" s="1"/>
  <c r="L30" i="608"/>
  <c r="P29" i="608"/>
  <c r="R29" i="608" s="1"/>
  <c r="L29" i="608"/>
  <c r="P28" i="608"/>
  <c r="R28" i="608" s="1"/>
  <c r="L28" i="608"/>
  <c r="P27" i="608"/>
  <c r="R27" i="608" s="1"/>
  <c r="L27" i="608"/>
  <c r="P26" i="608"/>
  <c r="R26" i="608" s="1"/>
  <c r="L26" i="608"/>
  <c r="P25" i="608"/>
  <c r="R25" i="608" s="1"/>
  <c r="L25" i="608"/>
  <c r="P24" i="608"/>
  <c r="R24" i="608" s="1"/>
  <c r="L24" i="608"/>
  <c r="P23" i="608"/>
  <c r="R23" i="608" s="1"/>
  <c r="L23" i="608"/>
  <c r="P22" i="608"/>
  <c r="R22" i="608" s="1"/>
  <c r="L22" i="608"/>
  <c r="P21" i="608"/>
  <c r="R21" i="608" s="1"/>
  <c r="L21" i="608"/>
  <c r="P20" i="608"/>
  <c r="R20" i="608" s="1"/>
  <c r="L20" i="608"/>
  <c r="P19" i="608"/>
  <c r="R19" i="608" s="1"/>
  <c r="L19" i="608"/>
  <c r="P18" i="608"/>
  <c r="R18" i="608" s="1"/>
  <c r="L18" i="608"/>
  <c r="P17" i="608"/>
  <c r="R17" i="608" s="1"/>
  <c r="S17" i="608" s="1"/>
  <c r="U17" i="608" s="1" a="1"/>
  <c r="U17" i="608" s="1"/>
  <c r="T17" i="608" s="1"/>
  <c r="L17" i="608"/>
  <c r="P16" i="608"/>
  <c r="R16" i="608" s="1"/>
  <c r="L16" i="608"/>
  <c r="P15" i="608"/>
  <c r="R15" i="608" s="1"/>
  <c r="S15" i="608" s="1"/>
  <c r="U15" i="608" s="1" a="1"/>
  <c r="U15" i="608" s="1"/>
  <c r="T15" i="608" s="1"/>
  <c r="L15" i="608"/>
  <c r="P14" i="608"/>
  <c r="R14" i="608" s="1"/>
  <c r="L14" i="608"/>
  <c r="P13" i="608"/>
  <c r="R13" i="608" s="1"/>
  <c r="L13" i="608"/>
  <c r="P12" i="608"/>
  <c r="L12" i="608"/>
  <c r="A12" i="608"/>
  <c r="P11" i="608"/>
  <c r="R11" i="608" s="1"/>
  <c r="L11" i="608"/>
  <c r="H10" i="608"/>
  <c r="O7" i="608"/>
  <c r="E5" i="608" a="1"/>
  <c r="E5" i="608" s="1"/>
  <c r="E4" i="608" a="1"/>
  <c r="E4" i="608" s="1"/>
  <c r="E3" i="608"/>
  <c r="B2" i="608"/>
  <c r="K56" i="607"/>
  <c r="H56" i="607"/>
  <c r="D56" i="607"/>
  <c r="L53" i="607"/>
  <c r="P51" i="607"/>
  <c r="R51" i="607" s="1"/>
  <c r="L51" i="607"/>
  <c r="L50" i="607"/>
  <c r="P48" i="607"/>
  <c r="R48" i="607" s="1"/>
  <c r="L48" i="607"/>
  <c r="P47" i="607"/>
  <c r="R47" i="607" s="1"/>
  <c r="S47" i="607" s="1"/>
  <c r="U47" i="607" s="1" a="1"/>
  <c r="U47" i="607" s="1"/>
  <c r="T47" i="607" s="1"/>
  <c r="L47" i="607"/>
  <c r="P46" i="607"/>
  <c r="R46" i="607" s="1"/>
  <c r="L46" i="607"/>
  <c r="P45" i="607"/>
  <c r="R45" i="607" s="1"/>
  <c r="S45" i="607" s="1"/>
  <c r="U45" i="607" s="1" a="1"/>
  <c r="U45" i="607" s="1"/>
  <c r="T45" i="607" s="1"/>
  <c r="L45" i="607"/>
  <c r="P44" i="607"/>
  <c r="R44" i="607" s="1"/>
  <c r="L44" i="607"/>
  <c r="P43" i="607"/>
  <c r="R43" i="607" s="1"/>
  <c r="S43" i="607" s="1"/>
  <c r="U43" i="607" s="1" a="1"/>
  <c r="U43" i="607" s="1"/>
  <c r="T43" i="607" s="1"/>
  <c r="L43" i="607"/>
  <c r="P42" i="607"/>
  <c r="R42" i="607" s="1"/>
  <c r="S42" i="607" s="1"/>
  <c r="U42" i="607" s="1" a="1"/>
  <c r="U42" i="607" s="1"/>
  <c r="T42" i="607" s="1"/>
  <c r="L42" i="607"/>
  <c r="P40" i="607"/>
  <c r="R40" i="607" s="1"/>
  <c r="S40" i="607" s="1"/>
  <c r="U40" i="607" s="1" a="1"/>
  <c r="U40" i="607" s="1"/>
  <c r="T40" i="607" s="1"/>
  <c r="L40" i="607"/>
  <c r="P39" i="607"/>
  <c r="R39" i="607" s="1"/>
  <c r="L39" i="607"/>
  <c r="P38" i="607"/>
  <c r="R38" i="607" s="1"/>
  <c r="S38" i="607" s="1"/>
  <c r="U38" i="607" s="1" a="1"/>
  <c r="U38" i="607" s="1"/>
  <c r="T38" i="607" s="1"/>
  <c r="L38" i="607"/>
  <c r="P37" i="607"/>
  <c r="R37" i="607" s="1"/>
  <c r="L37" i="607"/>
  <c r="P36" i="607"/>
  <c r="R36" i="607" s="1"/>
  <c r="L36" i="607"/>
  <c r="P35" i="607"/>
  <c r="R35" i="607" s="1"/>
  <c r="L35" i="607"/>
  <c r="P34" i="607"/>
  <c r="R34" i="607" s="1"/>
  <c r="S34" i="607" s="1"/>
  <c r="U34" i="607" s="1" a="1"/>
  <c r="U34" i="607" s="1"/>
  <c r="T34" i="607" s="1"/>
  <c r="L34" i="607"/>
  <c r="P33" i="607"/>
  <c r="R33" i="607" s="1"/>
  <c r="L33" i="607"/>
  <c r="P32" i="607"/>
  <c r="R32" i="607" s="1"/>
  <c r="S32" i="607" s="1"/>
  <c r="U32" i="607" s="1" a="1"/>
  <c r="U32" i="607" s="1"/>
  <c r="T32" i="607" s="1"/>
  <c r="L32" i="607"/>
  <c r="P31" i="607"/>
  <c r="R31" i="607" s="1"/>
  <c r="L31" i="607"/>
  <c r="P30" i="607"/>
  <c r="R30" i="607" s="1"/>
  <c r="S30" i="607" s="1"/>
  <c r="U30" i="607" s="1" a="1"/>
  <c r="U30" i="607" s="1"/>
  <c r="T30" i="607" s="1"/>
  <c r="L30" i="607"/>
  <c r="P29" i="607"/>
  <c r="R29" i="607" s="1"/>
  <c r="L29" i="607"/>
  <c r="P28" i="607"/>
  <c r="R28" i="607" s="1"/>
  <c r="L28" i="607"/>
  <c r="P27" i="607"/>
  <c r="R27" i="607" s="1"/>
  <c r="L27" i="607"/>
  <c r="P26" i="607"/>
  <c r="R26" i="607" s="1"/>
  <c r="L26" i="607"/>
  <c r="P25" i="607"/>
  <c r="R25" i="607" s="1"/>
  <c r="L25" i="607"/>
  <c r="P24" i="607"/>
  <c r="R24" i="607" s="1"/>
  <c r="L24" i="607"/>
  <c r="P23" i="607"/>
  <c r="R23" i="607" s="1"/>
  <c r="L23" i="607"/>
  <c r="P22" i="607"/>
  <c r="R22" i="607" s="1"/>
  <c r="S22" i="607" s="1"/>
  <c r="U22" i="607" s="1" a="1"/>
  <c r="U22" i="607" s="1"/>
  <c r="T22" i="607" s="1"/>
  <c r="L22" i="607"/>
  <c r="P21" i="607"/>
  <c r="R21" i="607" s="1"/>
  <c r="L21" i="607"/>
  <c r="P20" i="607"/>
  <c r="R20" i="607" s="1"/>
  <c r="L20" i="607"/>
  <c r="P19" i="607"/>
  <c r="R19" i="607" s="1"/>
  <c r="S19" i="607" s="1"/>
  <c r="U19" i="607" s="1" a="1"/>
  <c r="U19" i="607" s="1"/>
  <c r="T19" i="607" s="1"/>
  <c r="L19" i="607"/>
  <c r="P18" i="607"/>
  <c r="R18" i="607" s="1"/>
  <c r="S18" i="607" s="1"/>
  <c r="U18" i="607" s="1" a="1"/>
  <c r="U18" i="607" s="1"/>
  <c r="T18" i="607" s="1"/>
  <c r="L18" i="607"/>
  <c r="P17" i="607"/>
  <c r="R17" i="607" s="1"/>
  <c r="S17" i="607" s="1"/>
  <c r="U17" i="607" s="1" a="1"/>
  <c r="U17" i="607" s="1"/>
  <c r="T17" i="607" s="1"/>
  <c r="L17" i="607"/>
  <c r="P16" i="607"/>
  <c r="R16" i="607" s="1"/>
  <c r="S16" i="607" s="1"/>
  <c r="U16" i="607" s="1" a="1"/>
  <c r="U16" i="607" s="1"/>
  <c r="T16" i="607" s="1"/>
  <c r="L16" i="607"/>
  <c r="P15" i="607"/>
  <c r="R15" i="607" s="1"/>
  <c r="L15" i="607"/>
  <c r="P14" i="607"/>
  <c r="R14" i="607" s="1"/>
  <c r="L14" i="607"/>
  <c r="P13" i="607"/>
  <c r="R13" i="607" s="1"/>
  <c r="S13" i="607" s="1"/>
  <c r="U13" i="607" s="1" a="1"/>
  <c r="U13" i="607" s="1"/>
  <c r="T13" i="607" s="1"/>
  <c r="L13" i="607"/>
  <c r="A12" i="607"/>
  <c r="H10" i="607"/>
  <c r="O7" i="607"/>
  <c r="E5" i="607" a="1"/>
  <c r="E5" i="607" s="1"/>
  <c r="E4" i="607" a="1"/>
  <c r="E4" i="607" s="1"/>
  <c r="E3" i="607"/>
  <c r="B2" i="607"/>
  <c r="K47" i="606"/>
  <c r="H47" i="606"/>
  <c r="D47" i="606"/>
  <c r="P44" i="606"/>
  <c r="R44" i="606" s="1"/>
  <c r="S44" i="606" s="1"/>
  <c r="U44" i="606" s="1" a="1"/>
  <c r="U44" i="606" s="1"/>
  <c r="T44" i="606" s="1"/>
  <c r="L44" i="606"/>
  <c r="P43" i="606"/>
  <c r="R43" i="606" s="1"/>
  <c r="L43" i="606"/>
  <c r="M43" i="606" s="1"/>
  <c r="O43" i="606" s="1"/>
  <c r="N43" i="606" s="1"/>
  <c r="P42" i="606"/>
  <c r="R42" i="606" s="1"/>
  <c r="L42" i="606"/>
  <c r="P41" i="606"/>
  <c r="R41" i="606" s="1"/>
  <c r="L41" i="606"/>
  <c r="L39" i="606"/>
  <c r="L38" i="606"/>
  <c r="P37" i="606"/>
  <c r="R37" i="606" s="1"/>
  <c r="L37" i="606"/>
  <c r="L36" i="606"/>
  <c r="L35" i="606"/>
  <c r="L34" i="606"/>
  <c r="P33" i="606"/>
  <c r="R33" i="606" s="1"/>
  <c r="L33" i="606"/>
  <c r="P30" i="606"/>
  <c r="R30" i="606" s="1"/>
  <c r="L30" i="606"/>
  <c r="M30" i="606" s="1"/>
  <c r="O30" i="606" s="1"/>
  <c r="N30" i="606" s="1"/>
  <c r="P29" i="606"/>
  <c r="R29" i="606" s="1"/>
  <c r="L29" i="606"/>
  <c r="P28" i="606"/>
  <c r="R28" i="606" s="1"/>
  <c r="L28" i="606"/>
  <c r="P27" i="606"/>
  <c r="R27" i="606" s="1"/>
  <c r="L27" i="606"/>
  <c r="P26" i="606"/>
  <c r="R26" i="606" s="1"/>
  <c r="L26" i="606"/>
  <c r="M26" i="606" s="1"/>
  <c r="O26" i="606" s="1"/>
  <c r="N26" i="606" s="1"/>
  <c r="P25" i="606"/>
  <c r="R25" i="606" s="1"/>
  <c r="L25" i="606"/>
  <c r="P24" i="606"/>
  <c r="R24" i="606" s="1"/>
  <c r="S24" i="606" s="1"/>
  <c r="U24" i="606" s="1" a="1"/>
  <c r="U24" i="606" s="1"/>
  <c r="T24" i="606" s="1"/>
  <c r="L24" i="606"/>
  <c r="M24" i="606" s="1"/>
  <c r="O24" i="606" s="1"/>
  <c r="N24" i="606" s="1"/>
  <c r="P23" i="606"/>
  <c r="R23" i="606" s="1"/>
  <c r="L23" i="606"/>
  <c r="P22" i="606"/>
  <c r="R22" i="606" s="1"/>
  <c r="L22" i="606"/>
  <c r="P21" i="606"/>
  <c r="R21" i="606" s="1"/>
  <c r="L21" i="606"/>
  <c r="P20" i="606"/>
  <c r="R20" i="606" s="1"/>
  <c r="L20" i="606"/>
  <c r="P19" i="606"/>
  <c r="R19" i="606" s="1"/>
  <c r="L19" i="606"/>
  <c r="P18" i="606"/>
  <c r="R18" i="606" s="1"/>
  <c r="S18" i="606" s="1"/>
  <c r="U18" i="606" s="1" a="1"/>
  <c r="U18" i="606" s="1"/>
  <c r="T18" i="606" s="1"/>
  <c r="L18" i="606"/>
  <c r="M18" i="606" s="1"/>
  <c r="O18" i="606" s="1"/>
  <c r="N18" i="606" s="1"/>
  <c r="P17" i="606"/>
  <c r="R17" i="606" s="1"/>
  <c r="L17" i="606"/>
  <c r="P16" i="606"/>
  <c r="R16" i="606" s="1"/>
  <c r="L16" i="606"/>
  <c r="P15" i="606"/>
  <c r="R15" i="606" s="1"/>
  <c r="L15" i="606"/>
  <c r="P14" i="606"/>
  <c r="R14" i="606" s="1"/>
  <c r="L14" i="606"/>
  <c r="P13" i="606"/>
  <c r="R13" i="606" s="1"/>
  <c r="L13" i="606"/>
  <c r="P12" i="606"/>
  <c r="R12" i="606" s="1"/>
  <c r="L12" i="606"/>
  <c r="A12" i="606"/>
  <c r="P11" i="606"/>
  <c r="R11" i="606" s="1"/>
  <c r="L11" i="606"/>
  <c r="H10" i="606"/>
  <c r="O7" i="606"/>
  <c r="E5" i="606" a="1"/>
  <c r="E5" i="606" s="1"/>
  <c r="E4" i="606" a="1"/>
  <c r="E4" i="606" s="1"/>
  <c r="E3" i="606"/>
  <c r="B2" i="606"/>
  <c r="K30" i="605"/>
  <c r="H30" i="605"/>
  <c r="D30" i="605"/>
  <c r="P27" i="605"/>
  <c r="R27" i="605" s="1"/>
  <c r="L27" i="605"/>
  <c r="P26" i="605"/>
  <c r="R26" i="605" s="1"/>
  <c r="S26" i="605" s="1"/>
  <c r="U26" i="605" s="1" a="1"/>
  <c r="U26" i="605" s="1"/>
  <c r="T26" i="605" s="1"/>
  <c r="L26" i="605"/>
  <c r="P25" i="605"/>
  <c r="R25" i="605" s="1"/>
  <c r="L25" i="605"/>
  <c r="P24" i="605"/>
  <c r="R24" i="605" s="1"/>
  <c r="S24" i="605" s="1"/>
  <c r="U24" i="605" s="1" a="1"/>
  <c r="U24" i="605" s="1"/>
  <c r="T24" i="605" s="1"/>
  <c r="L24" i="605"/>
  <c r="P23" i="605"/>
  <c r="R23" i="605" s="1"/>
  <c r="L23" i="605"/>
  <c r="P21" i="605"/>
  <c r="R21" i="605" s="1"/>
  <c r="L21" i="605"/>
  <c r="L20" i="605"/>
  <c r="P19" i="605"/>
  <c r="R19" i="605" s="1"/>
  <c r="L19" i="605"/>
  <c r="M19" i="605" s="1"/>
  <c r="O19" i="605" s="1"/>
  <c r="N19" i="605" s="1"/>
  <c r="P18" i="605"/>
  <c r="R18" i="605" s="1"/>
  <c r="L18" i="605"/>
  <c r="P17" i="605"/>
  <c r="R17" i="605" s="1"/>
  <c r="L17" i="605"/>
  <c r="P16" i="605"/>
  <c r="R16" i="605" s="1"/>
  <c r="L16" i="605"/>
  <c r="M16" i="605" s="1"/>
  <c r="O16" i="605" s="1"/>
  <c r="N16" i="605" s="1"/>
  <c r="P15" i="605"/>
  <c r="R15" i="605" s="1"/>
  <c r="L15" i="605"/>
  <c r="M15" i="605" s="1"/>
  <c r="O15" i="605" s="1"/>
  <c r="N15" i="605" s="1"/>
  <c r="P14" i="605"/>
  <c r="R14" i="605" s="1"/>
  <c r="L14" i="605"/>
  <c r="P13" i="605"/>
  <c r="R13" i="605" s="1"/>
  <c r="L13" i="605"/>
  <c r="P12" i="605"/>
  <c r="R12" i="605" s="1"/>
  <c r="L12" i="605"/>
  <c r="A12" i="605"/>
  <c r="A13" i="605" s="1"/>
  <c r="S11" i="605"/>
  <c r="P11" i="605"/>
  <c r="R11" i="605" s="1"/>
  <c r="L11" i="605"/>
  <c r="H10" i="605"/>
  <c r="O7" i="605"/>
  <c r="E5" i="605" a="1"/>
  <c r="E5" i="605" s="1"/>
  <c r="E4" i="605" a="1"/>
  <c r="E4" i="605" s="1"/>
  <c r="E3" i="605"/>
  <c r="B2" i="605"/>
  <c r="K98" i="604"/>
  <c r="H98" i="604"/>
  <c r="D98" i="604"/>
  <c r="P95" i="604"/>
  <c r="R95" i="604" s="1"/>
  <c r="L95" i="604"/>
  <c r="P94" i="604"/>
  <c r="R94" i="604" s="1"/>
  <c r="L94" i="604"/>
  <c r="P93" i="604"/>
  <c r="R93" i="604" s="1"/>
  <c r="L93" i="604"/>
  <c r="L92" i="604"/>
  <c r="P90" i="604"/>
  <c r="R90" i="604" s="1"/>
  <c r="L90" i="604"/>
  <c r="P86" i="604"/>
  <c r="R86" i="604" s="1"/>
  <c r="L86" i="604"/>
  <c r="P84" i="604"/>
  <c r="R84" i="604" s="1"/>
  <c r="L84" i="604"/>
  <c r="L83" i="604"/>
  <c r="P81" i="604"/>
  <c r="R81" i="604" s="1"/>
  <c r="L81" i="604"/>
  <c r="P80" i="604"/>
  <c r="R80" i="604" s="1"/>
  <c r="L80" i="604"/>
  <c r="P79" i="604"/>
  <c r="R79" i="604" s="1"/>
  <c r="L79" i="604"/>
  <c r="P78" i="604"/>
  <c r="R78" i="604" s="1"/>
  <c r="L78" i="604"/>
  <c r="P77" i="604"/>
  <c r="R77" i="604" s="1"/>
  <c r="L77" i="604"/>
  <c r="P75" i="604"/>
  <c r="R75" i="604" s="1"/>
  <c r="L75" i="604"/>
  <c r="P74" i="604"/>
  <c r="R74" i="604" s="1"/>
  <c r="L74" i="604"/>
  <c r="P73" i="604"/>
  <c r="R73" i="604" s="1"/>
  <c r="L73" i="604"/>
  <c r="P72" i="604"/>
  <c r="R72" i="604" s="1"/>
  <c r="L72" i="604"/>
  <c r="P71" i="604"/>
  <c r="R71" i="604" s="1"/>
  <c r="L71" i="604"/>
  <c r="P70" i="604"/>
  <c r="R70" i="604" s="1"/>
  <c r="L70" i="604"/>
  <c r="P69" i="604"/>
  <c r="R69" i="604" s="1"/>
  <c r="L69" i="604"/>
  <c r="P68" i="604"/>
  <c r="R68" i="604" s="1"/>
  <c r="L68" i="604"/>
  <c r="P67" i="604"/>
  <c r="R67" i="604" s="1"/>
  <c r="L67" i="604"/>
  <c r="P66" i="604"/>
  <c r="R66" i="604" s="1"/>
  <c r="L66" i="604"/>
  <c r="P65" i="604"/>
  <c r="R65" i="604" s="1"/>
  <c r="L65" i="604"/>
  <c r="P64" i="604"/>
  <c r="R64" i="604" s="1"/>
  <c r="L64" i="604"/>
  <c r="P63" i="604"/>
  <c r="R63" i="604" s="1"/>
  <c r="L63" i="604"/>
  <c r="P62" i="604"/>
  <c r="R62" i="604" s="1"/>
  <c r="L62" i="604"/>
  <c r="P61" i="604"/>
  <c r="R61" i="604" s="1"/>
  <c r="L61" i="604"/>
  <c r="P60" i="604"/>
  <c r="R60" i="604" s="1"/>
  <c r="L60" i="604"/>
  <c r="P59" i="604"/>
  <c r="R59" i="604" s="1"/>
  <c r="L59" i="604"/>
  <c r="P58" i="604"/>
  <c r="R58" i="604" s="1"/>
  <c r="L58" i="604"/>
  <c r="P57" i="604"/>
  <c r="R57" i="604" s="1"/>
  <c r="L57" i="604"/>
  <c r="P56" i="604"/>
  <c r="R56" i="604" s="1"/>
  <c r="L56" i="604"/>
  <c r="P55" i="604"/>
  <c r="R55" i="604" s="1"/>
  <c r="L55" i="604"/>
  <c r="P54" i="604"/>
  <c r="R54" i="604" s="1"/>
  <c r="L54" i="604"/>
  <c r="P53" i="604"/>
  <c r="R53" i="604" s="1"/>
  <c r="L53" i="604"/>
  <c r="P52" i="604"/>
  <c r="R52" i="604" s="1"/>
  <c r="L52" i="604"/>
  <c r="P51" i="604"/>
  <c r="R51" i="604" s="1"/>
  <c r="L51" i="604"/>
  <c r="P50" i="604"/>
  <c r="R50" i="604" s="1"/>
  <c r="L50" i="604"/>
  <c r="P49" i="604"/>
  <c r="R49" i="604" s="1"/>
  <c r="L49" i="604"/>
  <c r="P48" i="604"/>
  <c r="R48" i="604" s="1"/>
  <c r="L48" i="604"/>
  <c r="P47" i="604"/>
  <c r="R47" i="604" s="1"/>
  <c r="L47" i="604"/>
  <c r="P46" i="604"/>
  <c r="R46" i="604" s="1"/>
  <c r="L46" i="604"/>
  <c r="P45" i="604"/>
  <c r="R45" i="604" s="1"/>
  <c r="L45" i="604"/>
  <c r="P44" i="604"/>
  <c r="R44" i="604" s="1"/>
  <c r="L44" i="604"/>
  <c r="P43" i="604"/>
  <c r="R43" i="604" s="1"/>
  <c r="L43" i="604"/>
  <c r="P42" i="604"/>
  <c r="R42" i="604" s="1"/>
  <c r="L42" i="604"/>
  <c r="L41" i="604"/>
  <c r="P40" i="604"/>
  <c r="R40" i="604" s="1"/>
  <c r="S40" i="604" s="1"/>
  <c r="U40" i="604" s="1" a="1"/>
  <c r="U40" i="604" s="1"/>
  <c r="T40" i="604" s="1"/>
  <c r="L40" i="604"/>
  <c r="P39" i="604"/>
  <c r="R39" i="604" s="1"/>
  <c r="L39" i="604"/>
  <c r="P38" i="604"/>
  <c r="R38" i="604" s="1"/>
  <c r="L38" i="604"/>
  <c r="P37" i="604"/>
  <c r="R37" i="604" s="1"/>
  <c r="L37" i="604"/>
  <c r="P36" i="604"/>
  <c r="R36" i="604" s="1"/>
  <c r="S36" i="604" s="1"/>
  <c r="U36" i="604" s="1" a="1"/>
  <c r="U36" i="604" s="1"/>
  <c r="T36" i="604" s="1"/>
  <c r="L36" i="604"/>
  <c r="P35" i="604"/>
  <c r="R35" i="604" s="1"/>
  <c r="L35" i="604"/>
  <c r="P34" i="604"/>
  <c r="R34" i="604" s="1"/>
  <c r="L34" i="604"/>
  <c r="P33" i="604"/>
  <c r="R33" i="604" s="1"/>
  <c r="L33" i="604"/>
  <c r="P31" i="604"/>
  <c r="R31" i="604" s="1"/>
  <c r="S31" i="604" s="1"/>
  <c r="U31" i="604" s="1" a="1"/>
  <c r="U31" i="604" s="1"/>
  <c r="T31" i="604" s="1"/>
  <c r="L31" i="604"/>
  <c r="P30" i="604"/>
  <c r="R30" i="604" s="1"/>
  <c r="S30" i="604" s="1"/>
  <c r="U30" i="604" s="1" a="1"/>
  <c r="U30" i="604" s="1"/>
  <c r="T30" i="604" s="1"/>
  <c r="L30" i="604"/>
  <c r="P29" i="604"/>
  <c r="R29" i="604" s="1"/>
  <c r="S29" i="604" s="1"/>
  <c r="U29" i="604" s="1" a="1"/>
  <c r="U29" i="604" s="1"/>
  <c r="T29" i="604" s="1"/>
  <c r="L29" i="604"/>
  <c r="P28" i="604"/>
  <c r="R28" i="604" s="1"/>
  <c r="L28" i="604"/>
  <c r="P27" i="604"/>
  <c r="R27" i="604" s="1"/>
  <c r="S27" i="604" s="1"/>
  <c r="U27" i="604" s="1" a="1"/>
  <c r="U27" i="604" s="1"/>
  <c r="T27" i="604" s="1"/>
  <c r="L27" i="604"/>
  <c r="P26" i="604"/>
  <c r="R26" i="604" s="1"/>
  <c r="S26" i="604" s="1"/>
  <c r="U26" i="604" s="1" a="1"/>
  <c r="U26" i="604" s="1"/>
  <c r="T26" i="604" s="1"/>
  <c r="L26" i="604"/>
  <c r="P25" i="604"/>
  <c r="R25" i="604" s="1"/>
  <c r="L25" i="604"/>
  <c r="P24" i="604"/>
  <c r="R24" i="604" s="1"/>
  <c r="L24" i="604"/>
  <c r="P23" i="604"/>
  <c r="R23" i="604" s="1"/>
  <c r="L23" i="604"/>
  <c r="P22" i="604"/>
  <c r="R22" i="604" s="1"/>
  <c r="S22" i="604" s="1"/>
  <c r="U22" i="604" s="1" a="1"/>
  <c r="U22" i="604" s="1"/>
  <c r="T22" i="604" s="1"/>
  <c r="L22" i="604"/>
  <c r="P21" i="604"/>
  <c r="R21" i="604" s="1"/>
  <c r="L21" i="604"/>
  <c r="P20" i="604"/>
  <c r="R20" i="604" s="1"/>
  <c r="S20" i="604" s="1"/>
  <c r="U20" i="604" s="1" a="1"/>
  <c r="U20" i="604" s="1"/>
  <c r="T20" i="604" s="1"/>
  <c r="L20" i="604"/>
  <c r="P19" i="604"/>
  <c r="R19" i="604" s="1"/>
  <c r="L19" i="604"/>
  <c r="P18" i="604"/>
  <c r="R18" i="604" s="1"/>
  <c r="S18" i="604" s="1"/>
  <c r="U18" i="604" s="1" a="1"/>
  <c r="U18" i="604" s="1"/>
  <c r="T18" i="604" s="1"/>
  <c r="L18" i="604"/>
  <c r="P17" i="604"/>
  <c r="R17" i="604" s="1"/>
  <c r="L17" i="604"/>
  <c r="P16" i="604"/>
  <c r="R16" i="604" s="1"/>
  <c r="L16" i="604"/>
  <c r="P15" i="604"/>
  <c r="R15" i="604" s="1"/>
  <c r="L15" i="604"/>
  <c r="P14" i="604"/>
  <c r="R14" i="604" s="1"/>
  <c r="L14" i="604"/>
  <c r="L12" i="604"/>
  <c r="A12" i="604"/>
  <c r="A13" i="604" s="1"/>
  <c r="P11" i="604"/>
  <c r="R11" i="604" s="1"/>
  <c r="L11" i="604"/>
  <c r="M11" i="604" s="1"/>
  <c r="H10" i="604"/>
  <c r="O7" i="604"/>
  <c r="E5" i="604" a="1"/>
  <c r="E5" i="604" s="1"/>
  <c r="E4" i="604" a="1"/>
  <c r="E4" i="604" s="1"/>
  <c r="E3" i="604"/>
  <c r="B2" i="604"/>
  <c r="K79" i="603"/>
  <c r="H79" i="603"/>
  <c r="D79" i="603"/>
  <c r="P75" i="603"/>
  <c r="R75" i="603" s="1"/>
  <c r="L75" i="603"/>
  <c r="M75" i="603" s="1"/>
  <c r="O75" i="603" s="1"/>
  <c r="N75" i="603" s="1"/>
  <c r="P74" i="603"/>
  <c r="R74" i="603" s="1"/>
  <c r="L74" i="603"/>
  <c r="P73" i="603"/>
  <c r="R73" i="603" s="1"/>
  <c r="L73" i="603"/>
  <c r="P72" i="603"/>
  <c r="R72" i="603" s="1"/>
  <c r="L72" i="603"/>
  <c r="P71" i="603"/>
  <c r="R71" i="603" s="1"/>
  <c r="L71" i="603"/>
  <c r="P70" i="603"/>
  <c r="R70" i="603" s="1"/>
  <c r="L70" i="603"/>
  <c r="L69" i="603"/>
  <c r="P68" i="603"/>
  <c r="R68" i="603" s="1"/>
  <c r="L68" i="603"/>
  <c r="M68" i="603" s="1"/>
  <c r="O68" i="603" s="1"/>
  <c r="N68" i="603" s="1"/>
  <c r="P67" i="603"/>
  <c r="R67" i="603" s="1"/>
  <c r="L67" i="603"/>
  <c r="P66" i="603"/>
  <c r="R66" i="603" s="1"/>
  <c r="L66" i="603"/>
  <c r="M66" i="603" s="1"/>
  <c r="O66" i="603" s="1"/>
  <c r="N66" i="603" s="1"/>
  <c r="P65" i="603"/>
  <c r="R65" i="603" s="1"/>
  <c r="L65" i="603"/>
  <c r="P64" i="603"/>
  <c r="R64" i="603" s="1"/>
  <c r="L64" i="603"/>
  <c r="P63" i="603"/>
  <c r="R63" i="603" s="1"/>
  <c r="L63" i="603"/>
  <c r="P62" i="603"/>
  <c r="R62" i="603" s="1"/>
  <c r="L62" i="603"/>
  <c r="P61" i="603"/>
  <c r="R61" i="603" s="1"/>
  <c r="L61" i="603"/>
  <c r="P60" i="603"/>
  <c r="R60" i="603" s="1"/>
  <c r="L60" i="603"/>
  <c r="P59" i="603"/>
  <c r="R59" i="603" s="1"/>
  <c r="L59" i="603"/>
  <c r="M59" i="603" s="1"/>
  <c r="O59" i="603" s="1"/>
  <c r="N59" i="603" s="1"/>
  <c r="P58" i="603"/>
  <c r="R58" i="603" s="1"/>
  <c r="L58" i="603"/>
  <c r="P57" i="603"/>
  <c r="R57" i="603" s="1"/>
  <c r="L57" i="603"/>
  <c r="P56" i="603"/>
  <c r="R56" i="603" s="1"/>
  <c r="L56" i="603"/>
  <c r="L55" i="603"/>
  <c r="P54" i="603"/>
  <c r="R54" i="603" s="1"/>
  <c r="L54" i="603"/>
  <c r="P53" i="603"/>
  <c r="R53" i="603" s="1"/>
  <c r="L53" i="603"/>
  <c r="L52" i="603"/>
  <c r="P50" i="603"/>
  <c r="R50" i="603" s="1"/>
  <c r="L50" i="603"/>
  <c r="P49" i="603"/>
  <c r="R49" i="603" s="1"/>
  <c r="L49" i="603"/>
  <c r="P48" i="603"/>
  <c r="R48" i="603" s="1"/>
  <c r="L48" i="603"/>
  <c r="P47" i="603"/>
  <c r="R47" i="603" s="1"/>
  <c r="L47" i="603"/>
  <c r="P46" i="603"/>
  <c r="R46" i="603" s="1"/>
  <c r="L46" i="603"/>
  <c r="P45" i="603"/>
  <c r="R45" i="603" s="1"/>
  <c r="L45" i="603"/>
  <c r="P44" i="603"/>
  <c r="R44" i="603" s="1"/>
  <c r="L44" i="603"/>
  <c r="M44" i="603" s="1"/>
  <c r="O44" i="603" s="1"/>
  <c r="N44" i="603" s="1"/>
  <c r="L43" i="603"/>
  <c r="P42" i="603"/>
  <c r="R42" i="603" s="1"/>
  <c r="L42" i="603"/>
  <c r="P41" i="603"/>
  <c r="R41" i="603" s="1"/>
  <c r="L41" i="603"/>
  <c r="P40" i="603"/>
  <c r="R40" i="603" s="1"/>
  <c r="L40" i="603"/>
  <c r="P39" i="603"/>
  <c r="R39" i="603" s="1"/>
  <c r="L39" i="603"/>
  <c r="P38" i="603"/>
  <c r="R38" i="603" s="1"/>
  <c r="L38" i="603"/>
  <c r="P37" i="603"/>
  <c r="R37" i="603" s="1"/>
  <c r="L37" i="603"/>
  <c r="P36" i="603"/>
  <c r="R36" i="603" s="1"/>
  <c r="L36" i="603"/>
  <c r="P35" i="603"/>
  <c r="R35" i="603" s="1"/>
  <c r="L35" i="603"/>
  <c r="P34" i="603"/>
  <c r="R34" i="603" s="1"/>
  <c r="L34" i="603"/>
  <c r="P31" i="603"/>
  <c r="R31" i="603" s="1"/>
  <c r="L31" i="603"/>
  <c r="P30" i="603"/>
  <c r="R30" i="603" s="1"/>
  <c r="L30" i="603"/>
  <c r="P29" i="603"/>
  <c r="R29" i="603" s="1"/>
  <c r="S29" i="603" s="1"/>
  <c r="U29" i="603" s="1" a="1"/>
  <c r="U29" i="603" s="1"/>
  <c r="T29" i="603" s="1"/>
  <c r="L29" i="603"/>
  <c r="P28" i="603"/>
  <c r="R28" i="603" s="1"/>
  <c r="L28" i="603"/>
  <c r="P27" i="603"/>
  <c r="R27" i="603" s="1"/>
  <c r="L27" i="603"/>
  <c r="P26" i="603"/>
  <c r="R26" i="603" s="1"/>
  <c r="S26" i="603" s="1"/>
  <c r="U26" i="603" s="1" a="1"/>
  <c r="U26" i="603" s="1"/>
  <c r="T26" i="603" s="1"/>
  <c r="L26" i="603"/>
  <c r="P25" i="603"/>
  <c r="R25" i="603" s="1"/>
  <c r="L25" i="603"/>
  <c r="P24" i="603"/>
  <c r="R24" i="603" s="1"/>
  <c r="L24" i="603"/>
  <c r="P23" i="603"/>
  <c r="R23" i="603" s="1"/>
  <c r="L23" i="603"/>
  <c r="P22" i="603"/>
  <c r="R22" i="603" s="1"/>
  <c r="L22" i="603"/>
  <c r="P21" i="603"/>
  <c r="R21" i="603" s="1"/>
  <c r="S21" i="603" s="1"/>
  <c r="U21" i="603" s="1" a="1"/>
  <c r="U21" i="603" s="1"/>
  <c r="T21" i="603" s="1"/>
  <c r="L21" i="603"/>
  <c r="P20" i="603"/>
  <c r="R20" i="603" s="1"/>
  <c r="L20" i="603"/>
  <c r="P19" i="603"/>
  <c r="L19" i="603"/>
  <c r="L18" i="603"/>
  <c r="P17" i="603"/>
  <c r="R17" i="603" s="1"/>
  <c r="L17" i="603"/>
  <c r="P15" i="603"/>
  <c r="R15" i="603" s="1"/>
  <c r="L15" i="603"/>
  <c r="P12" i="603"/>
  <c r="R12" i="603" s="1"/>
  <c r="L12" i="603"/>
  <c r="A12" i="603"/>
  <c r="A13" i="603" s="1"/>
  <c r="H10" i="603"/>
  <c r="O7" i="603"/>
  <c r="E5" i="603" a="1"/>
  <c r="E5" i="603" s="1"/>
  <c r="E4" i="603" a="1"/>
  <c r="E4" i="603" s="1"/>
  <c r="E3" i="603"/>
  <c r="B2" i="603"/>
  <c r="K60" i="602"/>
  <c r="H60" i="602"/>
  <c r="D60" i="602"/>
  <c r="L56" i="602"/>
  <c r="L55" i="602"/>
  <c r="P51" i="602"/>
  <c r="R51" i="602" s="1"/>
  <c r="L51" i="602"/>
  <c r="P49" i="602"/>
  <c r="R49" i="602" s="1"/>
  <c r="L49" i="602"/>
  <c r="P48" i="602"/>
  <c r="R48" i="602" s="1"/>
  <c r="L48" i="602"/>
  <c r="P47" i="602"/>
  <c r="R47" i="602" s="1"/>
  <c r="L47" i="602"/>
  <c r="L46" i="602"/>
  <c r="P45" i="602"/>
  <c r="R45" i="602" s="1"/>
  <c r="L45" i="602"/>
  <c r="P44" i="602"/>
  <c r="R44" i="602" s="1"/>
  <c r="L44" i="602"/>
  <c r="P43" i="602"/>
  <c r="R43" i="602" s="1"/>
  <c r="S43" i="602" s="1"/>
  <c r="U43" i="602" s="1" a="1"/>
  <c r="U43" i="602" s="1"/>
  <c r="T43" i="602" s="1"/>
  <c r="L43" i="602"/>
  <c r="P42" i="602"/>
  <c r="R42" i="602" s="1"/>
  <c r="L42" i="602"/>
  <c r="P41" i="602"/>
  <c r="R41" i="602" s="1"/>
  <c r="S41" i="602" s="1"/>
  <c r="U41" i="602" s="1" a="1"/>
  <c r="U41" i="602" s="1"/>
  <c r="T41" i="602" s="1"/>
  <c r="L41" i="602"/>
  <c r="P40" i="602"/>
  <c r="R40" i="602" s="1"/>
  <c r="L40" i="602"/>
  <c r="P39" i="602"/>
  <c r="R39" i="602" s="1"/>
  <c r="L39" i="602"/>
  <c r="M39" i="602" s="1"/>
  <c r="O39" i="602" s="1"/>
  <c r="N39" i="602" s="1"/>
  <c r="P38" i="602"/>
  <c r="R38" i="602" s="1"/>
  <c r="L38" i="602"/>
  <c r="L37" i="602"/>
  <c r="M37" i="602" s="1"/>
  <c r="O37" i="602" s="1"/>
  <c r="N37" i="602" s="1"/>
  <c r="P36" i="602"/>
  <c r="R36" i="602" s="1"/>
  <c r="L36" i="602"/>
  <c r="P35" i="602"/>
  <c r="R35" i="602" s="1"/>
  <c r="L35" i="602"/>
  <c r="P33" i="602"/>
  <c r="R33" i="602" s="1"/>
  <c r="L33" i="602"/>
  <c r="P32" i="602"/>
  <c r="R32" i="602" s="1"/>
  <c r="L32" i="602"/>
  <c r="P31" i="602"/>
  <c r="R31" i="602" s="1"/>
  <c r="L31" i="602"/>
  <c r="P30" i="602"/>
  <c r="R30" i="602" s="1"/>
  <c r="L30" i="602"/>
  <c r="L29" i="602"/>
  <c r="P28" i="602"/>
  <c r="R28" i="602" s="1"/>
  <c r="L28" i="602"/>
  <c r="P27" i="602"/>
  <c r="R27" i="602" s="1"/>
  <c r="L27" i="602"/>
  <c r="P26" i="602"/>
  <c r="R26" i="602" s="1"/>
  <c r="L26" i="602"/>
  <c r="P25" i="602"/>
  <c r="R25" i="602" s="1"/>
  <c r="L25" i="602"/>
  <c r="P24" i="602"/>
  <c r="R24" i="602" s="1"/>
  <c r="L24" i="602"/>
  <c r="P23" i="602"/>
  <c r="R23" i="602" s="1"/>
  <c r="L23" i="602"/>
  <c r="P22" i="602"/>
  <c r="R22" i="602" s="1"/>
  <c r="L22" i="602"/>
  <c r="P21" i="602"/>
  <c r="R21" i="602" s="1"/>
  <c r="L21" i="602"/>
  <c r="P20" i="602"/>
  <c r="R20" i="602" s="1"/>
  <c r="L20" i="602"/>
  <c r="P18" i="602"/>
  <c r="R18" i="602" s="1"/>
  <c r="L18" i="602"/>
  <c r="L17" i="602"/>
  <c r="L16" i="602"/>
  <c r="L15" i="602"/>
  <c r="P14" i="602"/>
  <c r="R14" i="602" s="1"/>
  <c r="L14" i="602"/>
  <c r="P13" i="602"/>
  <c r="R13" i="602" s="1"/>
  <c r="L13" i="602"/>
  <c r="L12" i="602"/>
  <c r="A12" i="602"/>
  <c r="A13" i="602" s="1"/>
  <c r="L11" i="602"/>
  <c r="H10" i="602"/>
  <c r="O7" i="602"/>
  <c r="E5" i="602" a="1"/>
  <c r="E5" i="602" s="1"/>
  <c r="E4" i="602" a="1"/>
  <c r="E4" i="602" s="1"/>
  <c r="E3" i="602"/>
  <c r="B2" i="602"/>
  <c r="K74" i="601"/>
  <c r="H74" i="601"/>
  <c r="D74" i="601"/>
  <c r="P68" i="601"/>
  <c r="R68" i="601" s="1"/>
  <c r="L68" i="601"/>
  <c r="P63" i="601"/>
  <c r="R63" i="601" s="1"/>
  <c r="L63" i="601"/>
  <c r="P62" i="601"/>
  <c r="R62" i="601" s="1"/>
  <c r="L62" i="601"/>
  <c r="P61" i="601"/>
  <c r="R61" i="601" s="1"/>
  <c r="L61" i="601"/>
  <c r="P60" i="601"/>
  <c r="R60" i="601" s="1"/>
  <c r="L60" i="601"/>
  <c r="P59" i="601"/>
  <c r="R59" i="601" s="1"/>
  <c r="L59" i="601"/>
  <c r="P58" i="601"/>
  <c r="R58" i="601" s="1"/>
  <c r="L58" i="601"/>
  <c r="P57" i="601"/>
  <c r="R57" i="601" s="1"/>
  <c r="L57" i="601"/>
  <c r="P56" i="601"/>
  <c r="R56" i="601" s="1"/>
  <c r="L56" i="601"/>
  <c r="M56" i="601" s="1"/>
  <c r="O56" i="601" s="1"/>
  <c r="N56" i="601" s="1"/>
  <c r="P55" i="601"/>
  <c r="R55" i="601" s="1"/>
  <c r="L55" i="601"/>
  <c r="P54" i="601"/>
  <c r="R54" i="601" s="1"/>
  <c r="L54" i="601"/>
  <c r="M54" i="601" s="1"/>
  <c r="O54" i="601" s="1"/>
  <c r="N54" i="601" s="1"/>
  <c r="P53" i="601"/>
  <c r="R53" i="601" s="1"/>
  <c r="L53" i="601"/>
  <c r="P52" i="601"/>
  <c r="R52" i="601" s="1"/>
  <c r="L52" i="601"/>
  <c r="M52" i="601" s="1"/>
  <c r="O52" i="601" s="1"/>
  <c r="N52" i="601" s="1"/>
  <c r="P51" i="601"/>
  <c r="R51" i="601" s="1"/>
  <c r="L51" i="601"/>
  <c r="P50" i="601"/>
  <c r="R50" i="601" s="1"/>
  <c r="L50" i="601"/>
  <c r="P49" i="601"/>
  <c r="R49" i="601" s="1"/>
  <c r="L49" i="601"/>
  <c r="P48" i="601"/>
  <c r="R48" i="601" s="1"/>
  <c r="L48" i="601"/>
  <c r="P47" i="601"/>
  <c r="R47" i="601" s="1"/>
  <c r="L47" i="601"/>
  <c r="P46" i="601"/>
  <c r="R46" i="601" s="1"/>
  <c r="L46" i="601"/>
  <c r="P45" i="601"/>
  <c r="R45" i="601" s="1"/>
  <c r="L45" i="601"/>
  <c r="P44" i="601"/>
  <c r="R44" i="601" s="1"/>
  <c r="L44" i="601"/>
  <c r="M44" i="601" s="1"/>
  <c r="O44" i="601" s="1"/>
  <c r="N44" i="601" s="1"/>
  <c r="P43" i="601"/>
  <c r="R43" i="601" s="1"/>
  <c r="L43" i="601"/>
  <c r="P42" i="601"/>
  <c r="R42" i="601" s="1"/>
  <c r="L42" i="601"/>
  <c r="P41" i="601"/>
  <c r="R41" i="601" s="1"/>
  <c r="L41" i="601"/>
  <c r="P40" i="601"/>
  <c r="R40" i="601" s="1"/>
  <c r="L40" i="601"/>
  <c r="M40" i="601" s="1"/>
  <c r="O40" i="601" s="1"/>
  <c r="N40" i="601" s="1"/>
  <c r="P39" i="601"/>
  <c r="R39" i="601" s="1"/>
  <c r="L39" i="601"/>
  <c r="P38" i="601"/>
  <c r="R38" i="601" s="1"/>
  <c r="L38" i="601"/>
  <c r="P37" i="601"/>
  <c r="R37" i="601" s="1"/>
  <c r="L37" i="601"/>
  <c r="P36" i="601"/>
  <c r="R36" i="601" s="1"/>
  <c r="L36" i="601"/>
  <c r="P35" i="601"/>
  <c r="R35" i="601" s="1"/>
  <c r="L35" i="601"/>
  <c r="P34" i="601"/>
  <c r="R34" i="601" s="1"/>
  <c r="L34" i="601"/>
  <c r="M34" i="601" s="1"/>
  <c r="O34" i="601" s="1"/>
  <c r="N34" i="601" s="1"/>
  <c r="P33" i="601"/>
  <c r="R33" i="601" s="1"/>
  <c r="L33" i="601"/>
  <c r="P32" i="601"/>
  <c r="R32" i="601" s="1"/>
  <c r="S32" i="601" s="1"/>
  <c r="U32" i="601" s="1" a="1"/>
  <c r="U32" i="601" s="1"/>
  <c r="T32" i="601" s="1"/>
  <c r="L32" i="601"/>
  <c r="P31" i="601"/>
  <c r="R31" i="601" s="1"/>
  <c r="L31" i="601"/>
  <c r="L30" i="601"/>
  <c r="M30" i="601" s="1"/>
  <c r="O30" i="601" s="1"/>
  <c r="N30" i="601" s="1"/>
  <c r="P29" i="601"/>
  <c r="R29" i="601" s="1"/>
  <c r="L29" i="601"/>
  <c r="P28" i="601"/>
  <c r="R28" i="601" s="1"/>
  <c r="S28" i="601" s="1"/>
  <c r="U28" i="601" s="1" a="1"/>
  <c r="U28" i="601" s="1"/>
  <c r="T28" i="601" s="1"/>
  <c r="L28" i="601"/>
  <c r="L27" i="601"/>
  <c r="L25" i="601"/>
  <c r="P24" i="601"/>
  <c r="R24" i="601" s="1"/>
  <c r="S24" i="601" s="1"/>
  <c r="U24" i="601" s="1" a="1"/>
  <c r="U24" i="601" s="1"/>
  <c r="T24" i="601" s="1"/>
  <c r="L24" i="601"/>
  <c r="P23" i="601"/>
  <c r="R23" i="601" s="1"/>
  <c r="L23" i="601"/>
  <c r="P22" i="601"/>
  <c r="R22" i="601" s="1"/>
  <c r="S22" i="601" s="1"/>
  <c r="U22" i="601" s="1" a="1"/>
  <c r="U22" i="601" s="1"/>
  <c r="T22" i="601" s="1"/>
  <c r="L22" i="601"/>
  <c r="P21" i="601"/>
  <c r="R21" i="601" s="1"/>
  <c r="L21" i="601"/>
  <c r="P20" i="601"/>
  <c r="R20" i="601" s="1"/>
  <c r="L20" i="601"/>
  <c r="P19" i="601"/>
  <c r="R19" i="601" s="1"/>
  <c r="L19" i="601"/>
  <c r="L18" i="601"/>
  <c r="P17" i="601"/>
  <c r="R17" i="601" s="1"/>
  <c r="L17" i="601"/>
  <c r="M17" i="601" s="1"/>
  <c r="O17" i="601" s="1"/>
  <c r="N17" i="601" s="1"/>
  <c r="P16" i="601"/>
  <c r="R16" i="601" s="1"/>
  <c r="L16" i="601"/>
  <c r="P15" i="601"/>
  <c r="R15" i="601" s="1"/>
  <c r="L15" i="601"/>
  <c r="M15" i="601" s="1"/>
  <c r="O15" i="601" s="1"/>
  <c r="N15" i="601" s="1"/>
  <c r="L14" i="601"/>
  <c r="L13" i="601"/>
  <c r="P12" i="601"/>
  <c r="R12" i="601" s="1"/>
  <c r="L12" i="601"/>
  <c r="A12" i="601"/>
  <c r="L11" i="601"/>
  <c r="H10" i="601"/>
  <c r="O7" i="601"/>
  <c r="E5" i="601" a="1"/>
  <c r="E5" i="601" s="1"/>
  <c r="E4" i="601" a="1"/>
  <c r="E4" i="601" s="1"/>
  <c r="E3" i="601"/>
  <c r="B2" i="601"/>
  <c r="K37" i="600"/>
  <c r="H37" i="600"/>
  <c r="D37" i="600"/>
  <c r="L34" i="600"/>
  <c r="L33" i="600"/>
  <c r="P32" i="600"/>
  <c r="R32" i="600" s="1"/>
  <c r="L32" i="600"/>
  <c r="P31" i="600"/>
  <c r="R31" i="600" s="1"/>
  <c r="L31" i="600"/>
  <c r="L30" i="600"/>
  <c r="P28" i="600"/>
  <c r="R28" i="600" s="1"/>
  <c r="L28" i="600"/>
  <c r="P27" i="600"/>
  <c r="R27" i="600" s="1"/>
  <c r="L27" i="600"/>
  <c r="P26" i="600"/>
  <c r="R26" i="600" s="1"/>
  <c r="L26" i="600"/>
  <c r="P25" i="600"/>
  <c r="R25" i="600" s="1"/>
  <c r="L25" i="600"/>
  <c r="P24" i="600"/>
  <c r="R24" i="600" s="1"/>
  <c r="L24" i="600"/>
  <c r="L23" i="600"/>
  <c r="P22" i="600"/>
  <c r="R22" i="600" s="1"/>
  <c r="L22" i="600"/>
  <c r="P21" i="600"/>
  <c r="R21" i="600" s="1"/>
  <c r="L21" i="600"/>
  <c r="P20" i="600"/>
  <c r="R20" i="600" s="1"/>
  <c r="L20" i="600"/>
  <c r="P19" i="600"/>
  <c r="R19" i="600" s="1"/>
  <c r="L19" i="600"/>
  <c r="P18" i="600"/>
  <c r="R18" i="600" s="1"/>
  <c r="L18" i="600"/>
  <c r="P17" i="600"/>
  <c r="R17" i="600" s="1"/>
  <c r="L17" i="600"/>
  <c r="P16" i="600"/>
  <c r="R16" i="600" s="1"/>
  <c r="L16" i="600"/>
  <c r="P15" i="600"/>
  <c r="R15" i="600" s="1"/>
  <c r="L15" i="600"/>
  <c r="P14" i="600"/>
  <c r="R14" i="600" s="1"/>
  <c r="L14" i="600"/>
  <c r="P13" i="600"/>
  <c r="R13" i="600" s="1"/>
  <c r="L13" i="600"/>
  <c r="P12" i="600"/>
  <c r="R12" i="600" s="1"/>
  <c r="L12" i="600"/>
  <c r="A12" i="600"/>
  <c r="P11" i="600"/>
  <c r="R11" i="600" s="1"/>
  <c r="L11" i="600"/>
  <c r="H10" i="600"/>
  <c r="O7" i="600"/>
  <c r="E5" i="600" a="1"/>
  <c r="E5" i="600" s="1"/>
  <c r="E4" i="600" a="1"/>
  <c r="E4" i="600" s="1"/>
  <c r="E3" i="600"/>
  <c r="B2" i="600"/>
  <c r="K26" i="599"/>
  <c r="H26" i="599"/>
  <c r="D26" i="599"/>
  <c r="P23" i="599"/>
  <c r="R23" i="599" s="1"/>
  <c r="L23" i="599"/>
  <c r="M23" i="599" s="1"/>
  <c r="O23" i="599" s="1"/>
  <c r="N23" i="599" s="1"/>
  <c r="P22" i="599"/>
  <c r="R22" i="599" s="1"/>
  <c r="L22" i="599"/>
  <c r="P21" i="599"/>
  <c r="R21" i="599" s="1"/>
  <c r="L21" i="599"/>
  <c r="P20" i="599"/>
  <c r="R20" i="599" s="1"/>
  <c r="L20" i="599"/>
  <c r="P18" i="599"/>
  <c r="R18" i="599" s="1"/>
  <c r="L18" i="599"/>
  <c r="P17" i="599"/>
  <c r="R17" i="599" s="1"/>
  <c r="L17" i="599"/>
  <c r="P16" i="599"/>
  <c r="R16" i="599" s="1"/>
  <c r="S16" i="599" s="1"/>
  <c r="U16" i="599" s="1" a="1"/>
  <c r="U16" i="599" s="1"/>
  <c r="T16" i="599" s="1"/>
  <c r="L16" i="599"/>
  <c r="P15" i="599"/>
  <c r="R15" i="599" s="1"/>
  <c r="L15" i="599"/>
  <c r="P14" i="599"/>
  <c r="R14" i="599" s="1"/>
  <c r="S14" i="599" s="1"/>
  <c r="U14" i="599" s="1" a="1"/>
  <c r="U14" i="599" s="1"/>
  <c r="T14" i="599" s="1"/>
  <c r="L14" i="599"/>
  <c r="P13" i="599"/>
  <c r="R13" i="599" s="1"/>
  <c r="L13" i="599"/>
  <c r="A12" i="599"/>
  <c r="A13" i="599" s="1"/>
  <c r="P11" i="599"/>
  <c r="R11" i="599" s="1"/>
  <c r="L11" i="599"/>
  <c r="H10" i="599"/>
  <c r="O7" i="599"/>
  <c r="E5" i="599" a="1"/>
  <c r="E5" i="599" s="1"/>
  <c r="E4" i="599" a="1"/>
  <c r="E4" i="599" s="1"/>
  <c r="E3" i="599"/>
  <c r="B2" i="599"/>
  <c r="K58" i="598"/>
  <c r="H58" i="598"/>
  <c r="D58" i="598"/>
  <c r="L53" i="598"/>
  <c r="P52" i="598"/>
  <c r="R52" i="598" s="1"/>
  <c r="L52" i="598"/>
  <c r="L51" i="598"/>
  <c r="P50" i="598"/>
  <c r="R50" i="598" s="1"/>
  <c r="S50" i="598" s="1"/>
  <c r="U50" i="598" s="1" a="1"/>
  <c r="U50" i="598" s="1"/>
  <c r="T50" i="598" s="1"/>
  <c r="L50" i="598"/>
  <c r="L49" i="598"/>
  <c r="P48" i="598"/>
  <c r="R48" i="598" s="1"/>
  <c r="L48" i="598"/>
  <c r="L46" i="598"/>
  <c r="L45" i="598"/>
  <c r="P44" i="598"/>
  <c r="R44" i="598" s="1"/>
  <c r="L44" i="598"/>
  <c r="P43" i="598"/>
  <c r="R43" i="598" s="1"/>
  <c r="L43" i="598"/>
  <c r="P42" i="598"/>
  <c r="R42" i="598" s="1"/>
  <c r="L42" i="598"/>
  <c r="P41" i="598"/>
  <c r="R41" i="598" s="1"/>
  <c r="L41" i="598"/>
  <c r="P40" i="598"/>
  <c r="R40" i="598" s="1"/>
  <c r="L40" i="598"/>
  <c r="P39" i="598"/>
  <c r="R39" i="598" s="1"/>
  <c r="L39" i="598"/>
  <c r="P38" i="598"/>
  <c r="R38" i="598" s="1"/>
  <c r="L38" i="598"/>
  <c r="P37" i="598"/>
  <c r="R37" i="598" s="1"/>
  <c r="L37" i="598"/>
  <c r="L36" i="598"/>
  <c r="P35" i="598"/>
  <c r="R35" i="598" s="1"/>
  <c r="L35" i="598"/>
  <c r="P34" i="598"/>
  <c r="R34" i="598" s="1"/>
  <c r="L34" i="598"/>
  <c r="P33" i="598"/>
  <c r="R33" i="598" s="1"/>
  <c r="S33" i="598" s="1"/>
  <c r="U33" i="598" s="1" a="1"/>
  <c r="U33" i="598" s="1"/>
  <c r="T33" i="598" s="1"/>
  <c r="L33" i="598"/>
  <c r="P32" i="598"/>
  <c r="R32" i="598" s="1"/>
  <c r="L32" i="598"/>
  <c r="P31" i="598"/>
  <c r="R31" i="598" s="1"/>
  <c r="L31" i="598"/>
  <c r="P30" i="598"/>
  <c r="R30" i="598" s="1"/>
  <c r="L30" i="598"/>
  <c r="P29" i="598"/>
  <c r="R29" i="598" s="1"/>
  <c r="L29" i="598"/>
  <c r="P28" i="598"/>
  <c r="R28" i="598" s="1"/>
  <c r="L28" i="598"/>
  <c r="P27" i="598"/>
  <c r="R27" i="598" s="1"/>
  <c r="S27" i="598" s="1"/>
  <c r="U27" i="598" s="1" a="1"/>
  <c r="U27" i="598" s="1"/>
  <c r="T27" i="598" s="1"/>
  <c r="L27" i="598"/>
  <c r="P26" i="598"/>
  <c r="R26" i="598" s="1"/>
  <c r="L26" i="598"/>
  <c r="P24" i="598"/>
  <c r="R24" i="598" s="1"/>
  <c r="S24" i="598" s="1"/>
  <c r="U24" i="598" s="1" a="1"/>
  <c r="U24" i="598" s="1"/>
  <c r="T24" i="598" s="1"/>
  <c r="L24" i="598"/>
  <c r="L22" i="598"/>
  <c r="P21" i="598"/>
  <c r="R21" i="598" s="1"/>
  <c r="L21" i="598"/>
  <c r="P15" i="598"/>
  <c r="R15" i="598" s="1"/>
  <c r="L15" i="598"/>
  <c r="P14" i="598"/>
  <c r="R14" i="598" s="1"/>
  <c r="L14" i="598"/>
  <c r="P13" i="598"/>
  <c r="R13" i="598" s="1"/>
  <c r="L13" i="598"/>
  <c r="P12" i="598"/>
  <c r="L12" i="598"/>
  <c r="A12" i="598"/>
  <c r="H10" i="598"/>
  <c r="O7" i="598"/>
  <c r="E5" i="598" a="1"/>
  <c r="E5" i="598" s="1"/>
  <c r="E4" i="598" a="1"/>
  <c r="E4" i="598" s="1"/>
  <c r="E3" i="598"/>
  <c r="B2" i="598"/>
  <c r="K93" i="596"/>
  <c r="H93" i="596"/>
  <c r="D93" i="596"/>
  <c r="L90" i="596"/>
  <c r="L89" i="596"/>
  <c r="L88" i="596"/>
  <c r="L87" i="596"/>
  <c r="L86" i="596"/>
  <c r="L85" i="596"/>
  <c r="L84" i="596"/>
  <c r="L83" i="596"/>
  <c r="L82" i="596"/>
  <c r="L81" i="596"/>
  <c r="L80" i="596"/>
  <c r="L79" i="596"/>
  <c r="L78" i="596"/>
  <c r="L77" i="596"/>
  <c r="L76" i="596"/>
  <c r="L75" i="596"/>
  <c r="L74" i="596"/>
  <c r="L73" i="596"/>
  <c r="L72" i="596"/>
  <c r="L71" i="596"/>
  <c r="L70" i="596"/>
  <c r="L69" i="596"/>
  <c r="L68" i="596"/>
  <c r="L67" i="596"/>
  <c r="L66" i="596"/>
  <c r="L65" i="596"/>
  <c r="L64" i="596"/>
  <c r="L63" i="596"/>
  <c r="L62" i="596"/>
  <c r="L61" i="596"/>
  <c r="L60" i="596"/>
  <c r="L59" i="596"/>
  <c r="L58" i="596"/>
  <c r="L57" i="596"/>
  <c r="L56" i="596"/>
  <c r="L55" i="596"/>
  <c r="L54" i="596"/>
  <c r="L53" i="596"/>
  <c r="L52" i="596"/>
  <c r="L51" i="596"/>
  <c r="L50" i="596"/>
  <c r="L49" i="596"/>
  <c r="L48" i="596"/>
  <c r="L47" i="596"/>
  <c r="L46" i="596"/>
  <c r="L43" i="596"/>
  <c r="L42" i="596"/>
  <c r="L41" i="596"/>
  <c r="L40" i="596"/>
  <c r="L39" i="596"/>
  <c r="L38" i="596"/>
  <c r="L37" i="596"/>
  <c r="L36" i="596"/>
  <c r="L34" i="596"/>
  <c r="L33" i="596"/>
  <c r="L32" i="596"/>
  <c r="L31" i="596"/>
  <c r="L30" i="596"/>
  <c r="L29" i="596"/>
  <c r="L28" i="596"/>
  <c r="L27" i="596"/>
  <c r="L26" i="596"/>
  <c r="L25" i="596"/>
  <c r="L23" i="596"/>
  <c r="L22" i="596"/>
  <c r="L21" i="596"/>
  <c r="L20" i="596"/>
  <c r="L19" i="596"/>
  <c r="L16" i="596"/>
  <c r="L15" i="596"/>
  <c r="L14" i="596"/>
  <c r="L13" i="596"/>
  <c r="L12" i="596"/>
  <c r="A12" i="596"/>
  <c r="A13" i="596" s="1"/>
  <c r="L11" i="596"/>
  <c r="H10" i="596"/>
  <c r="O7" i="596"/>
  <c r="E5" i="596" a="1"/>
  <c r="E5" i="596" s="1"/>
  <c r="E4" i="596" a="1"/>
  <c r="E4" i="596" s="1"/>
  <c r="E3" i="596"/>
  <c r="B2" i="596"/>
  <c r="K105" i="595"/>
  <c r="H105" i="595"/>
  <c r="D105" i="595"/>
  <c r="P102" i="595"/>
  <c r="R102" i="595" s="1"/>
  <c r="L102" i="595"/>
  <c r="P101" i="595"/>
  <c r="R101" i="595" s="1"/>
  <c r="L101" i="595"/>
  <c r="M101" i="595" s="1"/>
  <c r="O101" i="595" s="1"/>
  <c r="N101" i="595" s="1"/>
  <c r="P100" i="595"/>
  <c r="R100" i="595" s="1"/>
  <c r="L100" i="595"/>
  <c r="P99" i="595"/>
  <c r="R99" i="595" s="1"/>
  <c r="L99" i="595"/>
  <c r="M99" i="595" s="1"/>
  <c r="O99" i="595" s="1"/>
  <c r="N99" i="595" s="1"/>
  <c r="P98" i="595"/>
  <c r="R98" i="595" s="1"/>
  <c r="L98" i="595"/>
  <c r="P97" i="595"/>
  <c r="R97" i="595" s="1"/>
  <c r="L97" i="595"/>
  <c r="P96" i="595"/>
  <c r="R96" i="595" s="1"/>
  <c r="L96" i="595"/>
  <c r="M96" i="595" s="1"/>
  <c r="O96" i="595" s="1"/>
  <c r="N96" i="595" s="1"/>
  <c r="P95" i="595"/>
  <c r="R95" i="595" s="1"/>
  <c r="L95" i="595"/>
  <c r="P93" i="595"/>
  <c r="R93" i="595" s="1"/>
  <c r="L93" i="595"/>
  <c r="M93" i="595" s="1"/>
  <c r="O93" i="595" s="1"/>
  <c r="N93" i="595" s="1"/>
  <c r="P92" i="595"/>
  <c r="R92" i="595" s="1"/>
  <c r="S92" i="595" s="1"/>
  <c r="U92" i="595" s="1" a="1"/>
  <c r="U92" i="595" s="1"/>
  <c r="T92" i="595" s="1"/>
  <c r="L92" i="595"/>
  <c r="M92" i="595" s="1"/>
  <c r="O92" i="595" s="1"/>
  <c r="N92" i="595" s="1"/>
  <c r="P91" i="595"/>
  <c r="R91" i="595" s="1"/>
  <c r="S91" i="595" s="1"/>
  <c r="U91" i="595" s="1" a="1"/>
  <c r="U91" i="595" s="1"/>
  <c r="T91" i="595" s="1"/>
  <c r="L91" i="595"/>
  <c r="P90" i="595"/>
  <c r="R90" i="595" s="1"/>
  <c r="S90" i="595" s="1"/>
  <c r="U90" i="595" s="1" a="1"/>
  <c r="U90" i="595" s="1"/>
  <c r="T90" i="595" s="1"/>
  <c r="L90" i="595"/>
  <c r="P89" i="595"/>
  <c r="R89" i="595" s="1"/>
  <c r="L89" i="595"/>
  <c r="M89" i="595" s="1"/>
  <c r="O89" i="595" s="1"/>
  <c r="N89" i="595" s="1"/>
  <c r="P88" i="595"/>
  <c r="R88" i="595" s="1"/>
  <c r="L88" i="595"/>
  <c r="P87" i="595"/>
  <c r="R87" i="595" s="1"/>
  <c r="L87" i="595"/>
  <c r="M87" i="595" s="1"/>
  <c r="O87" i="595" s="1"/>
  <c r="N87" i="595" s="1"/>
  <c r="P86" i="595"/>
  <c r="R86" i="595" s="1"/>
  <c r="L86" i="595"/>
  <c r="P85" i="595"/>
  <c r="R85" i="595" s="1"/>
  <c r="L85" i="595"/>
  <c r="P84" i="595"/>
  <c r="R84" i="595" s="1"/>
  <c r="L84" i="595"/>
  <c r="P83" i="595"/>
  <c r="R83" i="595" s="1"/>
  <c r="L83" i="595"/>
  <c r="P82" i="595"/>
  <c r="R82" i="595" s="1"/>
  <c r="L82" i="595"/>
  <c r="P81" i="595"/>
  <c r="R81" i="595" s="1"/>
  <c r="L81" i="595"/>
  <c r="M81" i="595" s="1"/>
  <c r="O81" i="595" s="1"/>
  <c r="N81" i="595" s="1"/>
  <c r="P80" i="595"/>
  <c r="R80" i="595" s="1"/>
  <c r="L80" i="595"/>
  <c r="P79" i="595"/>
  <c r="R79" i="595" s="1"/>
  <c r="L79" i="595"/>
  <c r="P78" i="595"/>
  <c r="R78" i="595" s="1"/>
  <c r="L78" i="595"/>
  <c r="P77" i="595"/>
  <c r="R77" i="595" s="1"/>
  <c r="L77" i="595"/>
  <c r="P76" i="595"/>
  <c r="R76" i="595" s="1"/>
  <c r="L76" i="595"/>
  <c r="P75" i="595"/>
  <c r="R75" i="595" s="1"/>
  <c r="L75" i="595"/>
  <c r="P74" i="595"/>
  <c r="R74" i="595" s="1"/>
  <c r="L74" i="595"/>
  <c r="P73" i="595"/>
  <c r="R73" i="595" s="1"/>
  <c r="S73" i="595" s="1"/>
  <c r="U73" i="595" s="1" a="1"/>
  <c r="U73" i="595" s="1"/>
  <c r="T73" i="595" s="1"/>
  <c r="L73" i="595"/>
  <c r="P72" i="595"/>
  <c r="R72" i="595" s="1"/>
  <c r="L72" i="595"/>
  <c r="P71" i="595"/>
  <c r="R71" i="595" s="1"/>
  <c r="L71" i="595"/>
  <c r="P69" i="595"/>
  <c r="R69" i="595" s="1"/>
  <c r="L69" i="595"/>
  <c r="P68" i="595"/>
  <c r="R68" i="595" s="1"/>
  <c r="L68" i="595"/>
  <c r="P67" i="595"/>
  <c r="R67" i="595" s="1"/>
  <c r="S67" i="595" s="1"/>
  <c r="U67" i="595" s="1" a="1"/>
  <c r="U67" i="595" s="1"/>
  <c r="T67" i="595" s="1"/>
  <c r="L67" i="595"/>
  <c r="P66" i="595"/>
  <c r="R66" i="595" s="1"/>
  <c r="S66" i="595" s="1"/>
  <c r="U66" i="595" s="1" a="1"/>
  <c r="U66" i="595" s="1"/>
  <c r="T66" i="595" s="1"/>
  <c r="L66" i="595"/>
  <c r="P64" i="595"/>
  <c r="R64" i="595" s="1"/>
  <c r="L64" i="595"/>
  <c r="M64" i="595" s="1"/>
  <c r="O64" i="595" s="1"/>
  <c r="N64" i="595" s="1"/>
  <c r="P63" i="595"/>
  <c r="R63" i="595" s="1"/>
  <c r="S63" i="595" s="1"/>
  <c r="U63" i="595" s="1" a="1"/>
  <c r="U63" i="595" s="1"/>
  <c r="T63" i="595" s="1"/>
  <c r="L63" i="595"/>
  <c r="P62" i="595"/>
  <c r="R62" i="595" s="1"/>
  <c r="L62" i="595"/>
  <c r="P61" i="595"/>
  <c r="R61" i="595" s="1"/>
  <c r="L61" i="595"/>
  <c r="P60" i="595"/>
  <c r="R60" i="595" s="1"/>
  <c r="L60" i="595"/>
  <c r="P59" i="595"/>
  <c r="R59" i="595" s="1"/>
  <c r="S59" i="595" s="1"/>
  <c r="U59" i="595" s="1" a="1"/>
  <c r="U59" i="595" s="1"/>
  <c r="T59" i="595" s="1"/>
  <c r="L59" i="595"/>
  <c r="P58" i="595"/>
  <c r="R58" i="595" s="1"/>
  <c r="S58" i="595" s="1"/>
  <c r="U58" i="595" s="1" a="1"/>
  <c r="U58" i="595" s="1"/>
  <c r="T58" i="595" s="1"/>
  <c r="L58" i="595"/>
  <c r="P56" i="595"/>
  <c r="R56" i="595" s="1"/>
  <c r="L56" i="595"/>
  <c r="P55" i="595"/>
  <c r="R55" i="595" s="1"/>
  <c r="L55" i="595"/>
  <c r="P54" i="595"/>
  <c r="R54" i="595" s="1"/>
  <c r="S54" i="595" s="1"/>
  <c r="U54" i="595" s="1" a="1"/>
  <c r="U54" i="595" s="1"/>
  <c r="T54" i="595" s="1"/>
  <c r="L54" i="595"/>
  <c r="P53" i="595"/>
  <c r="R53" i="595" s="1"/>
  <c r="L53" i="595"/>
  <c r="R52" i="595"/>
  <c r="P52" i="595"/>
  <c r="L52" i="595"/>
  <c r="P51" i="595"/>
  <c r="R51" i="595" s="1"/>
  <c r="L51" i="595"/>
  <c r="P50" i="595"/>
  <c r="R50" i="595" s="1"/>
  <c r="L50" i="595"/>
  <c r="P49" i="595"/>
  <c r="R49" i="595" s="1"/>
  <c r="L49" i="595"/>
  <c r="P48" i="595"/>
  <c r="R48" i="595" s="1"/>
  <c r="L48" i="595"/>
  <c r="M48" i="595" s="1"/>
  <c r="O48" i="595" s="1"/>
  <c r="N48" i="595" s="1"/>
  <c r="P47" i="595"/>
  <c r="R47" i="595" s="1"/>
  <c r="L47" i="595"/>
  <c r="P46" i="595"/>
  <c r="R46" i="595" s="1"/>
  <c r="L46" i="595"/>
  <c r="P45" i="595"/>
  <c r="R45" i="595" s="1"/>
  <c r="L45" i="595"/>
  <c r="P44" i="595"/>
  <c r="R44" i="595" s="1"/>
  <c r="L44" i="595"/>
  <c r="P43" i="595"/>
  <c r="R43" i="595" s="1"/>
  <c r="L43" i="595"/>
  <c r="P42" i="595"/>
  <c r="R42" i="595" s="1"/>
  <c r="L42" i="595"/>
  <c r="P41" i="595"/>
  <c r="R41" i="595" s="1"/>
  <c r="L41" i="595"/>
  <c r="P40" i="595"/>
  <c r="R40" i="595" s="1"/>
  <c r="L40" i="595"/>
  <c r="P39" i="595"/>
  <c r="R39" i="595" s="1"/>
  <c r="L39" i="595"/>
  <c r="P38" i="595"/>
  <c r="R38" i="595" s="1"/>
  <c r="L38" i="595"/>
  <c r="M38" i="595" s="1"/>
  <c r="O38" i="595" s="1"/>
  <c r="N38" i="595" s="1"/>
  <c r="P37" i="595"/>
  <c r="R37" i="595" s="1"/>
  <c r="L37" i="595"/>
  <c r="P36" i="595"/>
  <c r="R36" i="595" s="1"/>
  <c r="L36" i="595"/>
  <c r="P35" i="595"/>
  <c r="R35" i="595" s="1"/>
  <c r="L35" i="595"/>
  <c r="P34" i="595"/>
  <c r="R34" i="595" s="1"/>
  <c r="L34" i="595"/>
  <c r="P33" i="595"/>
  <c r="R33" i="595" s="1"/>
  <c r="L33" i="595"/>
  <c r="P32" i="595"/>
  <c r="R32" i="595" s="1"/>
  <c r="L32" i="595"/>
  <c r="P31" i="595"/>
  <c r="R31" i="595" s="1"/>
  <c r="L31" i="595"/>
  <c r="P30" i="595"/>
  <c r="R30" i="595" s="1"/>
  <c r="L30" i="595"/>
  <c r="P29" i="595"/>
  <c r="R29" i="595" s="1"/>
  <c r="L29" i="595"/>
  <c r="P28" i="595"/>
  <c r="R28" i="595" s="1"/>
  <c r="L28" i="595"/>
  <c r="M28" i="595" s="1"/>
  <c r="O28" i="595" s="1"/>
  <c r="N28" i="595" s="1"/>
  <c r="P27" i="595"/>
  <c r="R27" i="595" s="1"/>
  <c r="L27" i="595"/>
  <c r="M27" i="595" s="1"/>
  <c r="O27" i="595" s="1"/>
  <c r="N27" i="595" s="1"/>
  <c r="P26" i="595"/>
  <c r="R26" i="595" s="1"/>
  <c r="L26" i="595"/>
  <c r="P24" i="595"/>
  <c r="R24" i="595" s="1"/>
  <c r="L24" i="595"/>
  <c r="S23" i="595"/>
  <c r="U23" i="595" s="1" a="1"/>
  <c r="U23" i="595" s="1"/>
  <c r="T23" i="595" s="1"/>
  <c r="P23" i="595"/>
  <c r="R23" i="595" s="1"/>
  <c r="L23" i="595"/>
  <c r="M23" i="595" s="1"/>
  <c r="O23" i="595" s="1"/>
  <c r="N23" i="595" s="1"/>
  <c r="P22" i="595"/>
  <c r="R22" i="595" s="1"/>
  <c r="L22" i="595"/>
  <c r="P21" i="595"/>
  <c r="R21" i="595" s="1"/>
  <c r="L21" i="595"/>
  <c r="M21" i="595" s="1"/>
  <c r="O21" i="595" s="1"/>
  <c r="N21" i="595" s="1"/>
  <c r="R20" i="595"/>
  <c r="P20" i="595"/>
  <c r="L20" i="595"/>
  <c r="P19" i="595"/>
  <c r="R19" i="595" s="1"/>
  <c r="S19" i="595" s="1"/>
  <c r="U19" i="595" s="1" a="1"/>
  <c r="U19" i="595" s="1"/>
  <c r="T19" i="595" s="1"/>
  <c r="L19" i="595"/>
  <c r="P18" i="595"/>
  <c r="R18" i="595" s="1"/>
  <c r="L18" i="595"/>
  <c r="P17" i="595"/>
  <c r="R17" i="595" s="1"/>
  <c r="L17" i="595"/>
  <c r="P16" i="595"/>
  <c r="R16" i="595" s="1"/>
  <c r="L16" i="595"/>
  <c r="P15" i="595"/>
  <c r="R15" i="595" s="1"/>
  <c r="S15" i="595" s="1"/>
  <c r="U15" i="595" s="1" a="1"/>
  <c r="U15" i="595" s="1"/>
  <c r="T15" i="595" s="1"/>
  <c r="L15" i="595"/>
  <c r="P14" i="595"/>
  <c r="R14" i="595" s="1"/>
  <c r="L14" i="595"/>
  <c r="P13" i="595"/>
  <c r="L13" i="595"/>
  <c r="P12" i="595"/>
  <c r="R12" i="595" s="1"/>
  <c r="S12" i="595" s="1"/>
  <c r="U12" i="595" s="1" a="1"/>
  <c r="U12" i="595" s="1"/>
  <c r="T12" i="595" s="1"/>
  <c r="L12" i="595"/>
  <c r="A12" i="595"/>
  <c r="P11" i="595"/>
  <c r="R11" i="595" s="1"/>
  <c r="S11" i="595" s="1"/>
  <c r="L11" i="595"/>
  <c r="H10" i="595"/>
  <c r="O7" i="595"/>
  <c r="E5" i="595" a="1"/>
  <c r="E5" i="595" s="1"/>
  <c r="E4" i="595" a="1"/>
  <c r="E4" i="595" s="1"/>
  <c r="E3" i="595"/>
  <c r="B2" i="595"/>
  <c r="K70" i="594"/>
  <c r="H70" i="594"/>
  <c r="D70" i="594"/>
  <c r="P67" i="594"/>
  <c r="R67" i="594" s="1"/>
  <c r="S67" i="594" s="1"/>
  <c r="U67" i="594" s="1" a="1"/>
  <c r="U67" i="594" s="1"/>
  <c r="T67" i="594" s="1"/>
  <c r="L67" i="594"/>
  <c r="P66" i="594"/>
  <c r="R66" i="594" s="1"/>
  <c r="L66" i="594"/>
  <c r="P65" i="594"/>
  <c r="R65" i="594" s="1"/>
  <c r="L65" i="594"/>
  <c r="P64" i="594"/>
  <c r="R64" i="594" s="1"/>
  <c r="L64" i="594"/>
  <c r="L63" i="594"/>
  <c r="M63" i="594" s="1"/>
  <c r="O63" i="594" s="1"/>
  <c r="N63" i="594" s="1"/>
  <c r="P62" i="594"/>
  <c r="R62" i="594" s="1"/>
  <c r="S62" i="594" s="1"/>
  <c r="U62" i="594" s="1" a="1"/>
  <c r="U62" i="594" s="1"/>
  <c r="T62" i="594" s="1"/>
  <c r="L62" i="594"/>
  <c r="P61" i="594"/>
  <c r="R61" i="594" s="1"/>
  <c r="S61" i="594" s="1"/>
  <c r="U61" i="594" s="1" a="1"/>
  <c r="U61" i="594" s="1"/>
  <c r="T61" i="594" s="1"/>
  <c r="L61" i="594"/>
  <c r="P60" i="594"/>
  <c r="R60" i="594" s="1"/>
  <c r="L60" i="594"/>
  <c r="P59" i="594"/>
  <c r="R59" i="594" s="1"/>
  <c r="S59" i="594" s="1"/>
  <c r="U59" i="594" s="1" a="1"/>
  <c r="U59" i="594" s="1"/>
  <c r="T59" i="594" s="1"/>
  <c r="L59" i="594"/>
  <c r="L58" i="594"/>
  <c r="P57" i="594"/>
  <c r="R57" i="594" s="1"/>
  <c r="L57" i="594"/>
  <c r="P56" i="594"/>
  <c r="R56" i="594" s="1"/>
  <c r="L56" i="594"/>
  <c r="P55" i="594"/>
  <c r="R55" i="594" s="1"/>
  <c r="L55" i="594"/>
  <c r="L54" i="594"/>
  <c r="L53" i="594"/>
  <c r="P52" i="594"/>
  <c r="R52" i="594" s="1"/>
  <c r="L52" i="594"/>
  <c r="P51" i="594"/>
  <c r="R51" i="594" s="1"/>
  <c r="L51" i="594"/>
  <c r="P50" i="594"/>
  <c r="R50" i="594" s="1"/>
  <c r="L50" i="594"/>
  <c r="P49" i="594"/>
  <c r="R49" i="594" s="1"/>
  <c r="L49" i="594"/>
  <c r="P48" i="594"/>
  <c r="R48" i="594" s="1"/>
  <c r="L48" i="594"/>
  <c r="P47" i="594"/>
  <c r="R47" i="594" s="1"/>
  <c r="S47" i="594" s="1"/>
  <c r="U47" i="594" s="1" a="1"/>
  <c r="U47" i="594" s="1"/>
  <c r="T47" i="594" s="1"/>
  <c r="L47" i="594"/>
  <c r="P46" i="594"/>
  <c r="R46" i="594" s="1"/>
  <c r="L46" i="594"/>
  <c r="P45" i="594"/>
  <c r="R45" i="594" s="1"/>
  <c r="S45" i="594" s="1"/>
  <c r="U45" i="594" s="1" a="1"/>
  <c r="U45" i="594" s="1"/>
  <c r="T45" i="594" s="1"/>
  <c r="L45" i="594"/>
  <c r="P44" i="594"/>
  <c r="R44" i="594" s="1"/>
  <c r="L44" i="594"/>
  <c r="P43" i="594"/>
  <c r="R43" i="594" s="1"/>
  <c r="S43" i="594" s="1"/>
  <c r="U43" i="594" s="1" a="1"/>
  <c r="U43" i="594" s="1"/>
  <c r="T43" i="594" s="1"/>
  <c r="L43" i="594"/>
  <c r="P41" i="594"/>
  <c r="R41" i="594" s="1"/>
  <c r="L41" i="594"/>
  <c r="P40" i="594"/>
  <c r="R40" i="594" s="1"/>
  <c r="L40" i="594"/>
  <c r="P39" i="594"/>
  <c r="R39" i="594" s="1"/>
  <c r="L39" i="594"/>
  <c r="P38" i="594"/>
  <c r="R38" i="594" s="1"/>
  <c r="L38" i="594"/>
  <c r="P37" i="594"/>
  <c r="R37" i="594" s="1"/>
  <c r="L37" i="594"/>
  <c r="P36" i="594"/>
  <c r="R36" i="594" s="1"/>
  <c r="L36" i="594"/>
  <c r="P35" i="594"/>
  <c r="R35" i="594" s="1"/>
  <c r="L35" i="594"/>
  <c r="P34" i="594"/>
  <c r="R34" i="594" s="1"/>
  <c r="L34" i="594"/>
  <c r="L33" i="594"/>
  <c r="P32" i="594"/>
  <c r="R32" i="594" s="1"/>
  <c r="L32" i="594"/>
  <c r="P31" i="594"/>
  <c r="R31" i="594" s="1"/>
  <c r="L31" i="594"/>
  <c r="L30" i="594"/>
  <c r="P29" i="594"/>
  <c r="R29" i="594" s="1"/>
  <c r="L29" i="594"/>
  <c r="P28" i="594"/>
  <c r="R28" i="594" s="1"/>
  <c r="L28" i="594"/>
  <c r="P27" i="594"/>
  <c r="R27" i="594" s="1"/>
  <c r="L27" i="594"/>
  <c r="P26" i="594"/>
  <c r="R26" i="594" s="1"/>
  <c r="L26" i="594"/>
  <c r="P25" i="594"/>
  <c r="R25" i="594" s="1"/>
  <c r="L25" i="594"/>
  <c r="L24" i="594"/>
  <c r="P23" i="594"/>
  <c r="R23" i="594" s="1"/>
  <c r="L23" i="594"/>
  <c r="P22" i="594"/>
  <c r="R22" i="594" s="1"/>
  <c r="L22" i="594"/>
  <c r="P21" i="594"/>
  <c r="R21" i="594" s="1"/>
  <c r="L21" i="594"/>
  <c r="P20" i="594"/>
  <c r="R20" i="594" s="1"/>
  <c r="L20" i="594"/>
  <c r="P19" i="594"/>
  <c r="R19" i="594" s="1"/>
  <c r="L19" i="594"/>
  <c r="P17" i="594"/>
  <c r="R17" i="594" s="1"/>
  <c r="L17" i="594"/>
  <c r="P16" i="594"/>
  <c r="R16" i="594" s="1"/>
  <c r="S16" i="594" s="1"/>
  <c r="U16" i="594" s="1" a="1"/>
  <c r="U16" i="594" s="1"/>
  <c r="T16" i="594" s="1"/>
  <c r="L16" i="594"/>
  <c r="P15" i="594"/>
  <c r="R15" i="594" s="1"/>
  <c r="L15" i="594"/>
  <c r="P14" i="594"/>
  <c r="R14" i="594" s="1"/>
  <c r="L14" i="594"/>
  <c r="L13" i="594"/>
  <c r="P12" i="594"/>
  <c r="R12" i="594" s="1"/>
  <c r="L12" i="594"/>
  <c r="A12" i="594"/>
  <c r="P11" i="594"/>
  <c r="R11" i="594" s="1"/>
  <c r="L11" i="594"/>
  <c r="H10" i="594"/>
  <c r="O7" i="594"/>
  <c r="E5" i="594" a="1"/>
  <c r="E5" i="594" s="1"/>
  <c r="E4" i="594" a="1"/>
  <c r="E4" i="594" s="1"/>
  <c r="E3" i="594"/>
  <c r="B2" i="594"/>
  <c r="K48" i="593"/>
  <c r="H48" i="593"/>
  <c r="D48" i="593"/>
  <c r="L45" i="593"/>
  <c r="L44" i="593"/>
  <c r="L42" i="593"/>
  <c r="L41" i="593"/>
  <c r="P40" i="593"/>
  <c r="R40" i="593" s="1"/>
  <c r="L40" i="593"/>
  <c r="P39" i="593"/>
  <c r="R39" i="593" s="1"/>
  <c r="L39" i="593"/>
  <c r="P38" i="593"/>
  <c r="R38" i="593" s="1"/>
  <c r="L38" i="593"/>
  <c r="P37" i="593"/>
  <c r="R37" i="593" s="1"/>
  <c r="L37" i="593"/>
  <c r="P36" i="593"/>
  <c r="R36" i="593" s="1"/>
  <c r="S36" i="593" s="1"/>
  <c r="U36" i="593" s="1" a="1"/>
  <c r="U36" i="593" s="1"/>
  <c r="T36" i="593" s="1"/>
  <c r="L36" i="593"/>
  <c r="P35" i="593"/>
  <c r="R35" i="593" s="1"/>
  <c r="L35" i="593"/>
  <c r="L33" i="593"/>
  <c r="P32" i="593"/>
  <c r="R32" i="593" s="1"/>
  <c r="S32" i="593" s="1"/>
  <c r="U32" i="593" s="1" a="1"/>
  <c r="U32" i="593" s="1"/>
  <c r="T32" i="593" s="1"/>
  <c r="L32" i="593"/>
  <c r="P31" i="593"/>
  <c r="R31" i="593" s="1"/>
  <c r="S31" i="593" s="1"/>
  <c r="U31" i="593" s="1" a="1"/>
  <c r="U31" i="593" s="1"/>
  <c r="T31" i="593" s="1"/>
  <c r="L31" i="593"/>
  <c r="P30" i="593"/>
  <c r="R30" i="593" s="1"/>
  <c r="L30" i="593"/>
  <c r="P29" i="593"/>
  <c r="R29" i="593" s="1"/>
  <c r="L29" i="593"/>
  <c r="P28" i="593"/>
  <c r="R28" i="593" s="1"/>
  <c r="S28" i="593" s="1"/>
  <c r="U28" i="593" s="1" a="1"/>
  <c r="U28" i="593" s="1"/>
  <c r="T28" i="593" s="1"/>
  <c r="L28" i="593"/>
  <c r="P27" i="593"/>
  <c r="R27" i="593" s="1"/>
  <c r="S27" i="593" s="1"/>
  <c r="U27" i="593" s="1" a="1"/>
  <c r="U27" i="593" s="1"/>
  <c r="T27" i="593" s="1"/>
  <c r="L27" i="593"/>
  <c r="P26" i="593"/>
  <c r="R26" i="593" s="1"/>
  <c r="L26" i="593"/>
  <c r="P25" i="593"/>
  <c r="R25" i="593" s="1"/>
  <c r="L25" i="593"/>
  <c r="P24" i="593"/>
  <c r="R24" i="593" s="1"/>
  <c r="L24" i="593"/>
  <c r="P22" i="593"/>
  <c r="R22" i="593" s="1"/>
  <c r="L22" i="593"/>
  <c r="P21" i="593"/>
  <c r="R21" i="593" s="1"/>
  <c r="L21" i="593"/>
  <c r="L20" i="593"/>
  <c r="P19" i="593"/>
  <c r="R19" i="593" s="1"/>
  <c r="S19" i="593" s="1"/>
  <c r="U19" i="593" s="1" a="1"/>
  <c r="U19" i="593" s="1"/>
  <c r="T19" i="593" s="1"/>
  <c r="L19" i="593"/>
  <c r="L18" i="593"/>
  <c r="P17" i="593"/>
  <c r="R17" i="593" s="1"/>
  <c r="L17" i="593"/>
  <c r="P16" i="593"/>
  <c r="R16" i="593" s="1"/>
  <c r="L16" i="593"/>
  <c r="L15" i="593"/>
  <c r="P14" i="593"/>
  <c r="R14" i="593" s="1"/>
  <c r="L14" i="593"/>
  <c r="P13" i="593"/>
  <c r="R13" i="593" s="1"/>
  <c r="L13" i="593"/>
  <c r="P12" i="593"/>
  <c r="R12" i="593" s="1"/>
  <c r="L12" i="593"/>
  <c r="A12" i="593"/>
  <c r="A13" i="593" s="1"/>
  <c r="P11" i="593"/>
  <c r="L11" i="593"/>
  <c r="H10" i="593"/>
  <c r="O7" i="593"/>
  <c r="E5" i="593" a="1"/>
  <c r="E5" i="593" s="1"/>
  <c r="E4" i="593" a="1"/>
  <c r="E4" i="593" s="1"/>
  <c r="E3" i="593"/>
  <c r="B2" i="593"/>
  <c r="K112" i="592"/>
  <c r="H112" i="592"/>
  <c r="D112" i="592"/>
  <c r="L108" i="592"/>
  <c r="P107" i="592"/>
  <c r="R107" i="592" s="1"/>
  <c r="L107" i="592"/>
  <c r="L106" i="592"/>
  <c r="P105" i="592"/>
  <c r="R105" i="592" s="1"/>
  <c r="L105" i="592"/>
  <c r="P104" i="592"/>
  <c r="R104" i="592" s="1"/>
  <c r="L104" i="592"/>
  <c r="P103" i="592"/>
  <c r="R103" i="592" s="1"/>
  <c r="L103" i="592"/>
  <c r="P102" i="592"/>
  <c r="R102" i="592" s="1"/>
  <c r="L102" i="592"/>
  <c r="L101" i="592"/>
  <c r="L100" i="592"/>
  <c r="L99" i="592"/>
  <c r="L98" i="592"/>
  <c r="L97" i="592"/>
  <c r="L96" i="592"/>
  <c r="P95" i="592"/>
  <c r="R95" i="592" s="1"/>
  <c r="L95" i="592"/>
  <c r="P94" i="592"/>
  <c r="R94" i="592" s="1"/>
  <c r="L94" i="592"/>
  <c r="P93" i="592"/>
  <c r="R93" i="592" s="1"/>
  <c r="L93" i="592"/>
  <c r="M93" i="592" s="1"/>
  <c r="O93" i="592" s="1"/>
  <c r="N93" i="592" s="1"/>
  <c r="L92" i="592"/>
  <c r="P91" i="592"/>
  <c r="R91" i="592" s="1"/>
  <c r="L91" i="592"/>
  <c r="P90" i="592"/>
  <c r="R90" i="592" s="1"/>
  <c r="L90" i="592"/>
  <c r="L89" i="592"/>
  <c r="P88" i="592"/>
  <c r="R88" i="592" s="1"/>
  <c r="L88" i="592"/>
  <c r="P87" i="592"/>
  <c r="R87" i="592" s="1"/>
  <c r="L87" i="592"/>
  <c r="P86" i="592"/>
  <c r="R86" i="592" s="1"/>
  <c r="L86" i="592"/>
  <c r="L85" i="592"/>
  <c r="P84" i="592"/>
  <c r="R84" i="592" s="1"/>
  <c r="L84" i="592"/>
  <c r="P83" i="592"/>
  <c r="R83" i="592" s="1"/>
  <c r="L83" i="592"/>
  <c r="P82" i="592"/>
  <c r="R82" i="592" s="1"/>
  <c r="L82" i="592"/>
  <c r="P81" i="592"/>
  <c r="R81" i="592" s="1"/>
  <c r="L81" i="592"/>
  <c r="P80" i="592"/>
  <c r="R80" i="592" s="1"/>
  <c r="L80" i="592"/>
  <c r="L79" i="592"/>
  <c r="P78" i="592"/>
  <c r="R78" i="592" s="1"/>
  <c r="L78" i="592"/>
  <c r="P77" i="592"/>
  <c r="R77" i="592" s="1"/>
  <c r="L77" i="592"/>
  <c r="M77" i="592" s="1"/>
  <c r="O77" i="592" s="1"/>
  <c r="N77" i="592" s="1"/>
  <c r="P76" i="592"/>
  <c r="R76" i="592" s="1"/>
  <c r="S76" i="592" s="1"/>
  <c r="U76" i="592" s="1" a="1"/>
  <c r="U76" i="592" s="1"/>
  <c r="T76" i="592" s="1"/>
  <c r="L76" i="592"/>
  <c r="P75" i="592"/>
  <c r="R75" i="592" s="1"/>
  <c r="L75" i="592"/>
  <c r="P74" i="592"/>
  <c r="R74" i="592" s="1"/>
  <c r="S74" i="592" s="1"/>
  <c r="U74" i="592" s="1" a="1"/>
  <c r="U74" i="592" s="1"/>
  <c r="T74" i="592" s="1"/>
  <c r="L74" i="592"/>
  <c r="P73" i="592"/>
  <c r="R73" i="592" s="1"/>
  <c r="L73" i="592"/>
  <c r="M73" i="592" s="1"/>
  <c r="O73" i="592" s="1"/>
  <c r="N73" i="592" s="1"/>
  <c r="P72" i="592"/>
  <c r="R72" i="592" s="1"/>
  <c r="S72" i="592" s="1"/>
  <c r="U72" i="592" s="1" a="1"/>
  <c r="U72" i="592" s="1"/>
  <c r="T72" i="592" s="1"/>
  <c r="L72" i="592"/>
  <c r="P71" i="592"/>
  <c r="R71" i="592" s="1"/>
  <c r="L71" i="592"/>
  <c r="L70" i="592"/>
  <c r="P69" i="592"/>
  <c r="R69" i="592" s="1"/>
  <c r="L69" i="592"/>
  <c r="P68" i="592"/>
  <c r="R68" i="592" s="1"/>
  <c r="S68" i="592" s="1"/>
  <c r="U68" i="592" s="1" a="1"/>
  <c r="U68" i="592" s="1"/>
  <c r="T68" i="592" s="1"/>
  <c r="L68" i="592"/>
  <c r="P67" i="592"/>
  <c r="R67" i="592" s="1"/>
  <c r="L67" i="592"/>
  <c r="P66" i="592"/>
  <c r="R66" i="592" s="1"/>
  <c r="S66" i="592" s="1"/>
  <c r="U66" i="592" s="1" a="1"/>
  <c r="U66" i="592" s="1"/>
  <c r="T66" i="592" s="1"/>
  <c r="L66" i="592"/>
  <c r="P65" i="592"/>
  <c r="R65" i="592" s="1"/>
  <c r="L65" i="592"/>
  <c r="P64" i="592"/>
  <c r="R64" i="592" s="1"/>
  <c r="S64" i="592" s="1"/>
  <c r="U64" i="592" s="1" a="1"/>
  <c r="U64" i="592" s="1"/>
  <c r="T64" i="592" s="1"/>
  <c r="L64" i="592"/>
  <c r="P63" i="592"/>
  <c r="R63" i="592" s="1"/>
  <c r="L63" i="592"/>
  <c r="P62" i="592"/>
  <c r="R62" i="592" s="1"/>
  <c r="L62" i="592"/>
  <c r="P61" i="592"/>
  <c r="R61" i="592" s="1"/>
  <c r="L61" i="592"/>
  <c r="M61" i="592" s="1"/>
  <c r="O61" i="592" s="1"/>
  <c r="N61" i="592" s="1"/>
  <c r="P60" i="592"/>
  <c r="R60" i="592" s="1"/>
  <c r="L60" i="592"/>
  <c r="P58" i="592"/>
  <c r="R58" i="592" s="1"/>
  <c r="L58" i="592"/>
  <c r="P57" i="592"/>
  <c r="R57" i="592" s="1"/>
  <c r="L57" i="592"/>
  <c r="P56" i="592"/>
  <c r="R56" i="592" s="1"/>
  <c r="L56" i="592"/>
  <c r="P55" i="592"/>
  <c r="R55" i="592" s="1"/>
  <c r="L55" i="592"/>
  <c r="L54" i="592"/>
  <c r="P53" i="592"/>
  <c r="R53" i="592" s="1"/>
  <c r="L53" i="592"/>
  <c r="P52" i="592"/>
  <c r="R52" i="592" s="1"/>
  <c r="L52" i="592"/>
  <c r="P51" i="592"/>
  <c r="R51" i="592" s="1"/>
  <c r="S51" i="592" s="1"/>
  <c r="U51" i="592" s="1" a="1"/>
  <c r="U51" i="592" s="1"/>
  <c r="T51" i="592" s="1"/>
  <c r="L51" i="592"/>
  <c r="P50" i="592"/>
  <c r="R50" i="592" s="1"/>
  <c r="L50" i="592"/>
  <c r="L49" i="592"/>
  <c r="P48" i="592"/>
  <c r="R48" i="592" s="1"/>
  <c r="L48" i="592"/>
  <c r="P47" i="592"/>
  <c r="R47" i="592" s="1"/>
  <c r="L47" i="592"/>
  <c r="P46" i="592"/>
  <c r="R46" i="592" s="1"/>
  <c r="L46" i="592"/>
  <c r="L45" i="592"/>
  <c r="P44" i="592"/>
  <c r="R44" i="592" s="1"/>
  <c r="L44" i="592"/>
  <c r="M44" i="592" s="1"/>
  <c r="O44" i="592" s="1"/>
  <c r="N44" i="592" s="1"/>
  <c r="P43" i="592"/>
  <c r="R43" i="592" s="1"/>
  <c r="L43" i="592"/>
  <c r="P42" i="592"/>
  <c r="R42" i="592" s="1"/>
  <c r="L42" i="592"/>
  <c r="P41" i="592"/>
  <c r="R41" i="592" s="1"/>
  <c r="L41" i="592"/>
  <c r="P40" i="592"/>
  <c r="R40" i="592" s="1"/>
  <c r="L40" i="592"/>
  <c r="P39" i="592"/>
  <c r="R39" i="592" s="1"/>
  <c r="L39" i="592"/>
  <c r="P38" i="592"/>
  <c r="R38" i="592" s="1"/>
  <c r="L38" i="592"/>
  <c r="P37" i="592"/>
  <c r="R37" i="592" s="1"/>
  <c r="L37" i="592"/>
  <c r="P36" i="592"/>
  <c r="R36" i="592" s="1"/>
  <c r="L36" i="592"/>
  <c r="P35" i="592"/>
  <c r="R35" i="592" s="1"/>
  <c r="L35" i="592"/>
  <c r="P34" i="592"/>
  <c r="R34" i="592" s="1"/>
  <c r="L34" i="592"/>
  <c r="P33" i="592"/>
  <c r="R33" i="592" s="1"/>
  <c r="L33" i="592"/>
  <c r="P32" i="592"/>
  <c r="R32" i="592" s="1"/>
  <c r="L32" i="592"/>
  <c r="P31" i="592"/>
  <c r="R31" i="592" s="1"/>
  <c r="L31" i="592"/>
  <c r="P30" i="592"/>
  <c r="R30" i="592" s="1"/>
  <c r="L30" i="592"/>
  <c r="P29" i="592"/>
  <c r="R29" i="592" s="1"/>
  <c r="S29" i="592" s="1"/>
  <c r="U29" i="592" s="1" a="1"/>
  <c r="U29" i="592" s="1"/>
  <c r="T29" i="592" s="1"/>
  <c r="L29" i="592"/>
  <c r="P28" i="592"/>
  <c r="R28" i="592" s="1"/>
  <c r="L28" i="592"/>
  <c r="P27" i="592"/>
  <c r="R27" i="592" s="1"/>
  <c r="L27" i="592"/>
  <c r="P26" i="592"/>
  <c r="R26" i="592" s="1"/>
  <c r="L26" i="592"/>
  <c r="P25" i="592"/>
  <c r="R25" i="592" s="1"/>
  <c r="L25" i="592"/>
  <c r="P24" i="592"/>
  <c r="R24" i="592" s="1"/>
  <c r="L24" i="592"/>
  <c r="P23" i="592"/>
  <c r="R23" i="592" s="1"/>
  <c r="L23" i="592"/>
  <c r="P22" i="592"/>
  <c r="R22" i="592" s="1"/>
  <c r="L22" i="592"/>
  <c r="L21" i="592"/>
  <c r="P20" i="592"/>
  <c r="R20" i="592" s="1"/>
  <c r="L20" i="592"/>
  <c r="P19" i="592"/>
  <c r="R19" i="592" s="1"/>
  <c r="S19" i="592" s="1"/>
  <c r="U19" i="592" s="1" a="1"/>
  <c r="U19" i="592" s="1"/>
  <c r="T19" i="592" s="1"/>
  <c r="L19" i="592"/>
  <c r="P18" i="592"/>
  <c r="R18" i="592" s="1"/>
  <c r="L18" i="592"/>
  <c r="P17" i="592"/>
  <c r="R17" i="592" s="1"/>
  <c r="L17" i="592"/>
  <c r="P16" i="592"/>
  <c r="R16" i="592" s="1"/>
  <c r="L16" i="592"/>
  <c r="P15" i="592"/>
  <c r="R15" i="592" s="1"/>
  <c r="L15" i="592"/>
  <c r="P14" i="592"/>
  <c r="R14" i="592" s="1"/>
  <c r="L14" i="592"/>
  <c r="P13" i="592"/>
  <c r="R13" i="592" s="1"/>
  <c r="L13" i="592"/>
  <c r="A12" i="592"/>
  <c r="A13" i="592" s="1"/>
  <c r="P11" i="592"/>
  <c r="R11" i="592" s="1"/>
  <c r="L11" i="592"/>
  <c r="H10" i="592"/>
  <c r="O7" i="592"/>
  <c r="E5" i="592" a="1"/>
  <c r="E5" i="592" s="1"/>
  <c r="E4" i="592" a="1"/>
  <c r="E4" i="592" s="1"/>
  <c r="E3" i="592"/>
  <c r="B2" i="592"/>
  <c r="K29" i="591"/>
  <c r="H29" i="591"/>
  <c r="D29" i="591"/>
  <c r="P25" i="591"/>
  <c r="R25" i="591" s="1"/>
  <c r="L25" i="591"/>
  <c r="P24" i="591"/>
  <c r="R24" i="591" s="1"/>
  <c r="L24" i="591"/>
  <c r="P23" i="591"/>
  <c r="R23" i="591" s="1"/>
  <c r="L23" i="591"/>
  <c r="L21" i="591"/>
  <c r="P20" i="591"/>
  <c r="R20" i="591" s="1"/>
  <c r="L20" i="591"/>
  <c r="P19" i="591"/>
  <c r="R19" i="591" s="1"/>
  <c r="L19" i="591"/>
  <c r="P18" i="591"/>
  <c r="R18" i="591" s="1"/>
  <c r="L18" i="591"/>
  <c r="P17" i="591"/>
  <c r="R17" i="591" s="1"/>
  <c r="L17" i="591"/>
  <c r="P16" i="591"/>
  <c r="R16" i="591" s="1"/>
  <c r="L16" i="591"/>
  <c r="P15" i="591"/>
  <c r="R15" i="591" s="1"/>
  <c r="L15" i="591"/>
  <c r="P14" i="591"/>
  <c r="R14" i="591" s="1"/>
  <c r="L14" i="591"/>
  <c r="M14" i="591" s="1"/>
  <c r="O14" i="591" s="1"/>
  <c r="N14" i="591" s="1"/>
  <c r="P13" i="591"/>
  <c r="R13" i="591" s="1"/>
  <c r="L13" i="591"/>
  <c r="P12" i="591"/>
  <c r="L12" i="591"/>
  <c r="M12" i="591" s="1"/>
  <c r="O12" i="591" s="1"/>
  <c r="N12" i="591" s="1"/>
  <c r="A12" i="591"/>
  <c r="P11" i="591"/>
  <c r="R11" i="591" s="1"/>
  <c r="L11" i="591"/>
  <c r="H10" i="591"/>
  <c r="O7" i="591"/>
  <c r="E5" i="591" a="1"/>
  <c r="E5" i="591" s="1"/>
  <c r="E4" i="591" a="1"/>
  <c r="E4" i="591" s="1"/>
  <c r="E3" i="591"/>
  <c r="B2" i="591"/>
  <c r="K97" i="590"/>
  <c r="H97" i="590"/>
  <c r="D97" i="590"/>
  <c r="L94" i="590"/>
  <c r="P93" i="590"/>
  <c r="R93" i="590" s="1"/>
  <c r="L93" i="590"/>
  <c r="P92" i="590"/>
  <c r="R92" i="590" s="1"/>
  <c r="L92" i="590"/>
  <c r="P91" i="590"/>
  <c r="R91" i="590" s="1"/>
  <c r="L91" i="590"/>
  <c r="L90" i="590"/>
  <c r="L89" i="590"/>
  <c r="P88" i="590"/>
  <c r="R88" i="590" s="1"/>
  <c r="L88" i="590"/>
  <c r="L87" i="590"/>
  <c r="P86" i="590"/>
  <c r="R86" i="590" s="1"/>
  <c r="L86" i="590"/>
  <c r="P85" i="590"/>
  <c r="R85" i="590" s="1"/>
  <c r="L85" i="590"/>
  <c r="L84" i="590"/>
  <c r="L83" i="590"/>
  <c r="L82" i="590"/>
  <c r="L81" i="590"/>
  <c r="P77" i="590"/>
  <c r="R77" i="590" s="1"/>
  <c r="L77" i="590"/>
  <c r="P76" i="590"/>
  <c r="R76" i="590" s="1"/>
  <c r="L76" i="590"/>
  <c r="P75" i="590"/>
  <c r="R75" i="590" s="1"/>
  <c r="L75" i="590"/>
  <c r="P74" i="590"/>
  <c r="R74" i="590" s="1"/>
  <c r="L74" i="590"/>
  <c r="P73" i="590"/>
  <c r="R73" i="590" s="1"/>
  <c r="S73" i="590" s="1"/>
  <c r="U73" i="590" s="1" a="1"/>
  <c r="U73" i="590" s="1"/>
  <c r="T73" i="590" s="1"/>
  <c r="L73" i="590"/>
  <c r="P72" i="590"/>
  <c r="R72" i="590" s="1"/>
  <c r="L72" i="590"/>
  <c r="P71" i="590"/>
  <c r="R71" i="590" s="1"/>
  <c r="S71" i="590" s="1"/>
  <c r="U71" i="590" s="1" a="1"/>
  <c r="U71" i="590" s="1"/>
  <c r="T71" i="590" s="1"/>
  <c r="L71" i="590"/>
  <c r="P70" i="590"/>
  <c r="R70" i="590" s="1"/>
  <c r="L70" i="590"/>
  <c r="P69" i="590"/>
  <c r="R69" i="590" s="1"/>
  <c r="S69" i="590" s="1"/>
  <c r="U69" i="590" s="1" a="1"/>
  <c r="U69" i="590" s="1"/>
  <c r="T69" i="590" s="1"/>
  <c r="L69" i="590"/>
  <c r="P68" i="590"/>
  <c r="R68" i="590" s="1"/>
  <c r="L68" i="590"/>
  <c r="P67" i="590"/>
  <c r="R67" i="590" s="1"/>
  <c r="L67" i="590"/>
  <c r="P66" i="590"/>
  <c r="R66" i="590" s="1"/>
  <c r="L66" i="590"/>
  <c r="P65" i="590"/>
  <c r="R65" i="590" s="1"/>
  <c r="S65" i="590" s="1"/>
  <c r="U65" i="590" s="1" a="1"/>
  <c r="U65" i="590" s="1"/>
  <c r="T65" i="590" s="1"/>
  <c r="L65" i="590"/>
  <c r="P64" i="590"/>
  <c r="R64" i="590" s="1"/>
  <c r="L64" i="590"/>
  <c r="P63" i="590"/>
  <c r="R63" i="590" s="1"/>
  <c r="S63" i="590" s="1"/>
  <c r="U63" i="590" s="1" a="1"/>
  <c r="U63" i="590" s="1"/>
  <c r="T63" i="590" s="1"/>
  <c r="L63" i="590"/>
  <c r="P62" i="590"/>
  <c r="R62" i="590" s="1"/>
  <c r="L62" i="590"/>
  <c r="P61" i="590"/>
  <c r="R61" i="590" s="1"/>
  <c r="S61" i="590" s="1"/>
  <c r="U61" i="590" s="1" a="1"/>
  <c r="U61" i="590" s="1"/>
  <c r="T61" i="590" s="1"/>
  <c r="L61" i="590"/>
  <c r="P60" i="590"/>
  <c r="R60" i="590" s="1"/>
  <c r="L60" i="590"/>
  <c r="P59" i="590"/>
  <c r="R59" i="590" s="1"/>
  <c r="L59" i="590"/>
  <c r="P58" i="590"/>
  <c r="R58" i="590" s="1"/>
  <c r="L58" i="590"/>
  <c r="P57" i="590"/>
  <c r="R57" i="590" s="1"/>
  <c r="L57" i="590"/>
  <c r="P56" i="590"/>
  <c r="R56" i="590" s="1"/>
  <c r="L56" i="590"/>
  <c r="P55" i="590"/>
  <c r="R55" i="590" s="1"/>
  <c r="L55" i="590"/>
  <c r="P54" i="590"/>
  <c r="R54" i="590" s="1"/>
  <c r="L54" i="590"/>
  <c r="M54" i="590" s="1"/>
  <c r="O54" i="590" s="1"/>
  <c r="N54" i="590" s="1"/>
  <c r="P53" i="590"/>
  <c r="R53" i="590" s="1"/>
  <c r="S53" i="590" s="1"/>
  <c r="U53" i="590" s="1" a="1"/>
  <c r="U53" i="590" s="1"/>
  <c r="T53" i="590" s="1"/>
  <c r="L53" i="590"/>
  <c r="P52" i="590"/>
  <c r="R52" i="590" s="1"/>
  <c r="L52" i="590"/>
  <c r="P51" i="590"/>
  <c r="R51" i="590" s="1"/>
  <c r="S51" i="590" s="1"/>
  <c r="U51" i="590" s="1" a="1"/>
  <c r="U51" i="590" s="1"/>
  <c r="T51" i="590" s="1"/>
  <c r="L51" i="590"/>
  <c r="P50" i="590"/>
  <c r="R50" i="590" s="1"/>
  <c r="L50" i="590"/>
  <c r="P49" i="590"/>
  <c r="R49" i="590" s="1"/>
  <c r="S49" i="590" s="1"/>
  <c r="U49" i="590" s="1" a="1"/>
  <c r="U49" i="590" s="1"/>
  <c r="T49" i="590" s="1"/>
  <c r="L49" i="590"/>
  <c r="P48" i="590"/>
  <c r="R48" i="590" s="1"/>
  <c r="L48" i="590"/>
  <c r="P47" i="590"/>
  <c r="R47" i="590" s="1"/>
  <c r="L47" i="590"/>
  <c r="P46" i="590"/>
  <c r="R46" i="590" s="1"/>
  <c r="L46" i="590"/>
  <c r="P45" i="590"/>
  <c r="R45" i="590" s="1"/>
  <c r="L45" i="590"/>
  <c r="P44" i="590"/>
  <c r="R44" i="590" s="1"/>
  <c r="L44" i="590"/>
  <c r="M44" i="590" s="1"/>
  <c r="O44" i="590" s="1"/>
  <c r="N44" i="590" s="1"/>
  <c r="P43" i="590"/>
  <c r="R43" i="590" s="1"/>
  <c r="S43" i="590" s="1"/>
  <c r="U43" i="590" s="1" a="1"/>
  <c r="U43" i="590" s="1"/>
  <c r="T43" i="590" s="1"/>
  <c r="L43" i="590"/>
  <c r="P42" i="590"/>
  <c r="R42" i="590" s="1"/>
  <c r="L42" i="590"/>
  <c r="M42" i="590" s="1"/>
  <c r="O42" i="590" s="1"/>
  <c r="N42" i="590" s="1"/>
  <c r="P41" i="590"/>
  <c r="R41" i="590" s="1"/>
  <c r="S41" i="590" s="1"/>
  <c r="U41" i="590" s="1" a="1"/>
  <c r="U41" i="590" s="1"/>
  <c r="T41" i="590" s="1"/>
  <c r="L41" i="590"/>
  <c r="P40" i="590"/>
  <c r="R40" i="590" s="1"/>
  <c r="L40" i="590"/>
  <c r="P39" i="590"/>
  <c r="R39" i="590" s="1"/>
  <c r="L39" i="590"/>
  <c r="P38" i="590"/>
  <c r="R38" i="590" s="1"/>
  <c r="L38" i="590"/>
  <c r="M38" i="590" s="1"/>
  <c r="O38" i="590" s="1"/>
  <c r="N38" i="590" s="1"/>
  <c r="P37" i="590"/>
  <c r="R37" i="590" s="1"/>
  <c r="L37" i="590"/>
  <c r="P36" i="590"/>
  <c r="R36" i="590" s="1"/>
  <c r="L36" i="590"/>
  <c r="P35" i="590"/>
  <c r="R35" i="590" s="1"/>
  <c r="S35" i="590" s="1"/>
  <c r="U35" i="590" s="1" a="1"/>
  <c r="U35" i="590" s="1"/>
  <c r="T35" i="590" s="1"/>
  <c r="L35" i="590"/>
  <c r="P34" i="590"/>
  <c r="R34" i="590" s="1"/>
  <c r="L34" i="590"/>
  <c r="P33" i="590"/>
  <c r="R33" i="590" s="1"/>
  <c r="S33" i="590" s="1"/>
  <c r="U33" i="590" s="1" a="1"/>
  <c r="U33" i="590" s="1"/>
  <c r="T33" i="590" s="1"/>
  <c r="L33" i="590"/>
  <c r="P32" i="590"/>
  <c r="R32" i="590" s="1"/>
  <c r="L32" i="590"/>
  <c r="P31" i="590"/>
  <c r="R31" i="590" s="1"/>
  <c r="L31" i="590"/>
  <c r="P30" i="590"/>
  <c r="R30" i="590" s="1"/>
  <c r="L30" i="590"/>
  <c r="P29" i="590"/>
  <c r="R29" i="590" s="1"/>
  <c r="L29" i="590"/>
  <c r="P28" i="590"/>
  <c r="R28" i="590" s="1"/>
  <c r="L28" i="590"/>
  <c r="P27" i="590"/>
  <c r="R27" i="590" s="1"/>
  <c r="L27" i="590"/>
  <c r="P26" i="590"/>
  <c r="R26" i="590" s="1"/>
  <c r="L26" i="590"/>
  <c r="P25" i="590"/>
  <c r="R25" i="590" s="1"/>
  <c r="L25" i="590"/>
  <c r="P24" i="590"/>
  <c r="R24" i="590" s="1"/>
  <c r="L24" i="590"/>
  <c r="P23" i="590"/>
  <c r="R23" i="590" s="1"/>
  <c r="S23" i="590" s="1"/>
  <c r="U23" i="590" s="1" a="1"/>
  <c r="U23" i="590" s="1"/>
  <c r="T23" i="590" s="1"/>
  <c r="L23" i="590"/>
  <c r="P22" i="590"/>
  <c r="R22" i="590" s="1"/>
  <c r="L22" i="590"/>
  <c r="M22" i="590" s="1"/>
  <c r="O22" i="590" s="1"/>
  <c r="N22" i="590" s="1"/>
  <c r="P21" i="590"/>
  <c r="R21" i="590" s="1"/>
  <c r="S21" i="590" s="1"/>
  <c r="U21" i="590" s="1" a="1"/>
  <c r="U21" i="590" s="1"/>
  <c r="T21" i="590" s="1"/>
  <c r="L21" i="590"/>
  <c r="P20" i="590"/>
  <c r="R20" i="590" s="1"/>
  <c r="L20" i="590"/>
  <c r="M20" i="590" s="1"/>
  <c r="O20" i="590" s="1"/>
  <c r="N20" i="590" s="1"/>
  <c r="P19" i="590"/>
  <c r="R19" i="590" s="1"/>
  <c r="S19" i="590" s="1"/>
  <c r="U19" i="590" s="1" a="1"/>
  <c r="U19" i="590" s="1"/>
  <c r="T19" i="590" s="1"/>
  <c r="L19" i="590"/>
  <c r="P18" i="590"/>
  <c r="R18" i="590" s="1"/>
  <c r="L18" i="590"/>
  <c r="M18" i="590" s="1"/>
  <c r="O18" i="590" s="1"/>
  <c r="N18" i="590" s="1"/>
  <c r="P17" i="590"/>
  <c r="R17" i="590" s="1"/>
  <c r="L17" i="590"/>
  <c r="P16" i="590"/>
  <c r="R16" i="590" s="1"/>
  <c r="L16" i="590"/>
  <c r="P15" i="590"/>
  <c r="R15" i="590" s="1"/>
  <c r="S15" i="590" s="1"/>
  <c r="U15" i="590" s="1" a="1"/>
  <c r="U15" i="590" s="1"/>
  <c r="T15" i="590" s="1"/>
  <c r="L15" i="590"/>
  <c r="P14" i="590"/>
  <c r="R14" i="590" s="1"/>
  <c r="L14" i="590"/>
  <c r="M14" i="590" s="1"/>
  <c r="O14" i="590" s="1"/>
  <c r="N14" i="590" s="1"/>
  <c r="P13" i="590"/>
  <c r="R13" i="590" s="1"/>
  <c r="L13" i="590"/>
  <c r="P12" i="590"/>
  <c r="R12" i="590" s="1"/>
  <c r="L12" i="590"/>
  <c r="A12" i="590"/>
  <c r="P11" i="590"/>
  <c r="R11" i="590" s="1"/>
  <c r="L11" i="590"/>
  <c r="H10" i="590"/>
  <c r="O7" i="590"/>
  <c r="E5" i="590" a="1"/>
  <c r="E5" i="590" s="1"/>
  <c r="E4" i="590" a="1"/>
  <c r="E4" i="590" s="1"/>
  <c r="E3" i="590"/>
  <c r="B2" i="590"/>
  <c r="K37" i="589"/>
  <c r="H37" i="589"/>
  <c r="D37" i="589"/>
  <c r="P34" i="589"/>
  <c r="R34" i="589" s="1"/>
  <c r="L34" i="589"/>
  <c r="P33" i="589"/>
  <c r="R33" i="589" s="1"/>
  <c r="L33" i="589"/>
  <c r="P32" i="589"/>
  <c r="R32" i="589" s="1"/>
  <c r="L32" i="589"/>
  <c r="P31" i="589"/>
  <c r="R31" i="589" s="1"/>
  <c r="L31" i="589"/>
  <c r="P30" i="589"/>
  <c r="R30" i="589" s="1"/>
  <c r="S30" i="589" s="1"/>
  <c r="U30" i="589" s="1" a="1"/>
  <c r="U30" i="589" s="1"/>
  <c r="T30" i="589" s="1"/>
  <c r="L30" i="589"/>
  <c r="P29" i="589"/>
  <c r="R29" i="589" s="1"/>
  <c r="L29" i="589"/>
  <c r="P28" i="589"/>
  <c r="R28" i="589" s="1"/>
  <c r="S28" i="589" s="1"/>
  <c r="U28" i="589" s="1" a="1"/>
  <c r="U28" i="589" s="1"/>
  <c r="T28" i="589" s="1"/>
  <c r="L28" i="589"/>
  <c r="P27" i="589"/>
  <c r="R27" i="589" s="1"/>
  <c r="L27" i="589"/>
  <c r="L26" i="589"/>
  <c r="P25" i="589"/>
  <c r="R25" i="589" s="1"/>
  <c r="L25" i="589"/>
  <c r="P24" i="589"/>
  <c r="R24" i="589" s="1"/>
  <c r="L24" i="589"/>
  <c r="P23" i="589"/>
  <c r="R23" i="589" s="1"/>
  <c r="L23" i="589"/>
  <c r="P22" i="589"/>
  <c r="R22" i="589" s="1"/>
  <c r="L22" i="589"/>
  <c r="P21" i="589"/>
  <c r="R21" i="589" s="1"/>
  <c r="L21" i="589"/>
  <c r="P20" i="589"/>
  <c r="R20" i="589" s="1"/>
  <c r="L20" i="589"/>
  <c r="P18" i="589"/>
  <c r="R18" i="589" s="1"/>
  <c r="L18" i="589"/>
  <c r="L17" i="589"/>
  <c r="P16" i="589"/>
  <c r="R16" i="589" s="1"/>
  <c r="L16" i="589"/>
  <c r="P15" i="589"/>
  <c r="R15" i="589" s="1"/>
  <c r="L15" i="589"/>
  <c r="P13" i="589"/>
  <c r="R13" i="589" s="1"/>
  <c r="S13" i="589" s="1"/>
  <c r="U13" i="589" s="1" a="1"/>
  <c r="U13" i="589" s="1"/>
  <c r="T13" i="589" s="1"/>
  <c r="L13" i="589"/>
  <c r="L12" i="589"/>
  <c r="P11" i="589"/>
  <c r="R11" i="589" s="1"/>
  <c r="L11" i="589"/>
  <c r="H10" i="589"/>
  <c r="O7" i="589"/>
  <c r="E5" i="589" a="1"/>
  <c r="E5" i="589" s="1"/>
  <c r="E4" i="589" a="1"/>
  <c r="E4" i="589" s="1"/>
  <c r="E3" i="589"/>
  <c r="B2" i="589"/>
  <c r="K174" i="588"/>
  <c r="H174" i="588"/>
  <c r="D174" i="588"/>
  <c r="P171" i="588"/>
  <c r="R171" i="588" s="1"/>
  <c r="L171" i="588"/>
  <c r="P170" i="588"/>
  <c r="R170" i="588" s="1"/>
  <c r="L170" i="588"/>
  <c r="P169" i="588"/>
  <c r="R169" i="588" s="1"/>
  <c r="S169" i="588" s="1"/>
  <c r="U169" i="588" s="1" a="1"/>
  <c r="U169" i="588" s="1"/>
  <c r="T169" i="588" s="1"/>
  <c r="L169" i="588"/>
  <c r="P168" i="588"/>
  <c r="R168" i="588" s="1"/>
  <c r="L168" i="588"/>
  <c r="P167" i="588"/>
  <c r="R167" i="588" s="1"/>
  <c r="S167" i="588" s="1"/>
  <c r="U167" i="588" s="1" a="1"/>
  <c r="U167" i="588" s="1"/>
  <c r="T167" i="588" s="1"/>
  <c r="L167" i="588"/>
  <c r="P166" i="588"/>
  <c r="R166" i="588" s="1"/>
  <c r="L166" i="588"/>
  <c r="P165" i="588"/>
  <c r="R165" i="588" s="1"/>
  <c r="L165" i="588"/>
  <c r="P164" i="588"/>
  <c r="R164" i="588" s="1"/>
  <c r="L164" i="588"/>
  <c r="P163" i="588"/>
  <c r="R163" i="588" s="1"/>
  <c r="L163" i="588"/>
  <c r="P162" i="588"/>
  <c r="R162" i="588" s="1"/>
  <c r="L162" i="588"/>
  <c r="M162" i="588" s="1"/>
  <c r="O162" i="588" s="1"/>
  <c r="N162" i="588" s="1"/>
  <c r="P161" i="588"/>
  <c r="R161" i="588" s="1"/>
  <c r="L161" i="588"/>
  <c r="P160" i="588"/>
  <c r="R160" i="588" s="1"/>
  <c r="L160" i="588"/>
  <c r="P159" i="588"/>
  <c r="R159" i="588" s="1"/>
  <c r="L159" i="588"/>
  <c r="P158" i="588"/>
  <c r="R158" i="588" s="1"/>
  <c r="L158" i="588"/>
  <c r="M158" i="588" s="1"/>
  <c r="O158" i="588" s="1"/>
  <c r="N158" i="588" s="1"/>
  <c r="P157" i="588"/>
  <c r="R157" i="588" s="1"/>
  <c r="S157" i="588" s="1"/>
  <c r="U157" i="588" s="1" a="1"/>
  <c r="U157" i="588" s="1"/>
  <c r="T157" i="588" s="1"/>
  <c r="L157" i="588"/>
  <c r="P156" i="588"/>
  <c r="R156" i="588" s="1"/>
  <c r="L156" i="588"/>
  <c r="P155" i="588"/>
  <c r="R155" i="588" s="1"/>
  <c r="L155" i="588"/>
  <c r="P154" i="588"/>
  <c r="R154" i="588" s="1"/>
  <c r="L154" i="588"/>
  <c r="P153" i="588"/>
  <c r="R153" i="588" s="1"/>
  <c r="L153" i="588"/>
  <c r="L151" i="588"/>
  <c r="P150" i="588"/>
  <c r="R150" i="588" s="1"/>
  <c r="L150" i="588"/>
  <c r="M150" i="588" s="1"/>
  <c r="O150" i="588" s="1"/>
  <c r="N150" i="588" s="1"/>
  <c r="P149" i="588"/>
  <c r="R149" i="588" s="1"/>
  <c r="L149" i="588"/>
  <c r="P148" i="588"/>
  <c r="R148" i="588" s="1"/>
  <c r="S148" i="588" s="1"/>
  <c r="U148" i="588" s="1" a="1"/>
  <c r="U148" i="588" s="1"/>
  <c r="T148" i="588" s="1"/>
  <c r="L148" i="588"/>
  <c r="P147" i="588"/>
  <c r="R147" i="588" s="1"/>
  <c r="L147" i="588"/>
  <c r="P146" i="588"/>
  <c r="R146" i="588" s="1"/>
  <c r="S146" i="588" s="1"/>
  <c r="U146" i="588" s="1" a="1"/>
  <c r="U146" i="588" s="1"/>
  <c r="T146" i="588" s="1"/>
  <c r="L146" i="588"/>
  <c r="P145" i="588"/>
  <c r="R145" i="588" s="1"/>
  <c r="L145" i="588"/>
  <c r="P144" i="588"/>
  <c r="R144" i="588" s="1"/>
  <c r="S144" i="588" s="1"/>
  <c r="U144" i="588" s="1" a="1"/>
  <c r="U144" i="588" s="1"/>
  <c r="T144" i="588" s="1"/>
  <c r="L144" i="588"/>
  <c r="P143" i="588"/>
  <c r="R143" i="588" s="1"/>
  <c r="L143" i="588"/>
  <c r="P142" i="588"/>
  <c r="R142" i="588" s="1"/>
  <c r="S142" i="588" s="1"/>
  <c r="U142" i="588" s="1" a="1"/>
  <c r="U142" i="588" s="1"/>
  <c r="T142" i="588" s="1"/>
  <c r="L142" i="588"/>
  <c r="P141" i="588"/>
  <c r="R141" i="588" s="1"/>
  <c r="L141" i="588"/>
  <c r="L140" i="588"/>
  <c r="P139" i="588"/>
  <c r="R139" i="588" s="1"/>
  <c r="S139" i="588" s="1"/>
  <c r="U139" i="588" s="1" a="1"/>
  <c r="U139" i="588" s="1"/>
  <c r="T139" i="588" s="1"/>
  <c r="L139" i="588"/>
  <c r="P138" i="588"/>
  <c r="R138" i="588" s="1"/>
  <c r="S138" i="588" s="1"/>
  <c r="U138" i="588" s="1" a="1"/>
  <c r="U138" i="588" s="1"/>
  <c r="T138" i="588" s="1"/>
  <c r="L138" i="588"/>
  <c r="P137" i="588"/>
  <c r="R137" i="588" s="1"/>
  <c r="S137" i="588" s="1"/>
  <c r="U137" i="588" s="1" a="1"/>
  <c r="U137" i="588" s="1"/>
  <c r="T137" i="588" s="1"/>
  <c r="L137" i="588"/>
  <c r="P136" i="588"/>
  <c r="R136" i="588" s="1"/>
  <c r="L136" i="588"/>
  <c r="P135" i="588"/>
  <c r="R135" i="588" s="1"/>
  <c r="L135" i="588"/>
  <c r="P134" i="588"/>
  <c r="R134" i="588" s="1"/>
  <c r="L134" i="588"/>
  <c r="M134" i="588" s="1"/>
  <c r="O134" i="588" s="1"/>
  <c r="N134" i="588" s="1"/>
  <c r="P133" i="588"/>
  <c r="R133" i="588" s="1"/>
  <c r="L133" i="588"/>
  <c r="P132" i="588"/>
  <c r="R132" i="588" s="1"/>
  <c r="L132" i="588"/>
  <c r="P131" i="588"/>
  <c r="R131" i="588" s="1"/>
  <c r="L131" i="588"/>
  <c r="P130" i="588"/>
  <c r="R130" i="588" s="1"/>
  <c r="L130" i="588"/>
  <c r="P129" i="588"/>
  <c r="R129" i="588" s="1"/>
  <c r="L129" i="588"/>
  <c r="P128" i="588"/>
  <c r="R128" i="588" s="1"/>
  <c r="S128" i="588" s="1"/>
  <c r="U128" i="588" s="1" a="1"/>
  <c r="U128" i="588" s="1"/>
  <c r="T128" i="588" s="1"/>
  <c r="L128" i="588"/>
  <c r="P127" i="588"/>
  <c r="R127" i="588" s="1"/>
  <c r="L127" i="588"/>
  <c r="P126" i="588"/>
  <c r="R126" i="588" s="1"/>
  <c r="L126" i="588"/>
  <c r="P125" i="588"/>
  <c r="R125" i="588" s="1"/>
  <c r="L125" i="588"/>
  <c r="P124" i="588"/>
  <c r="R124" i="588" s="1"/>
  <c r="L124" i="588"/>
  <c r="P123" i="588"/>
  <c r="R123" i="588" s="1"/>
  <c r="L123" i="588"/>
  <c r="P122" i="588"/>
  <c r="R122" i="588" s="1"/>
  <c r="L122" i="588"/>
  <c r="M122" i="588" s="1"/>
  <c r="O122" i="588" s="1"/>
  <c r="N122" i="588" s="1"/>
  <c r="P121" i="588"/>
  <c r="R121" i="588" s="1"/>
  <c r="S121" i="588" s="1"/>
  <c r="U121" i="588" s="1" a="1"/>
  <c r="U121" i="588" s="1"/>
  <c r="T121" i="588" s="1"/>
  <c r="L121" i="588"/>
  <c r="P120" i="588"/>
  <c r="R120" i="588" s="1"/>
  <c r="L120" i="588"/>
  <c r="P119" i="588"/>
  <c r="R119" i="588" s="1"/>
  <c r="L119" i="588"/>
  <c r="P118" i="588"/>
  <c r="R118" i="588" s="1"/>
  <c r="L118" i="588"/>
  <c r="P117" i="588"/>
  <c r="R117" i="588" s="1"/>
  <c r="S117" i="588" s="1"/>
  <c r="U117" i="588" s="1" a="1"/>
  <c r="U117" i="588" s="1"/>
  <c r="T117" i="588" s="1"/>
  <c r="L117" i="588"/>
  <c r="P116" i="588"/>
  <c r="R116" i="588" s="1"/>
  <c r="L116" i="588"/>
  <c r="P115" i="588"/>
  <c r="R115" i="588" s="1"/>
  <c r="L115" i="588"/>
  <c r="P114" i="588"/>
  <c r="R114" i="588" s="1"/>
  <c r="L114" i="588"/>
  <c r="P113" i="588"/>
  <c r="R113" i="588" s="1"/>
  <c r="L113" i="588"/>
  <c r="P112" i="588"/>
  <c r="R112" i="588" s="1"/>
  <c r="L112" i="588"/>
  <c r="L110" i="588"/>
  <c r="P109" i="588"/>
  <c r="R109" i="588" s="1"/>
  <c r="L109" i="588"/>
  <c r="P107" i="588"/>
  <c r="R107" i="588" s="1"/>
  <c r="L107" i="588"/>
  <c r="P106" i="588"/>
  <c r="R106" i="588" s="1"/>
  <c r="L106" i="588"/>
  <c r="P105" i="588"/>
  <c r="R105" i="588" s="1"/>
  <c r="L105" i="588"/>
  <c r="P104" i="588"/>
  <c r="R104" i="588" s="1"/>
  <c r="L104" i="588"/>
  <c r="P103" i="588"/>
  <c r="R103" i="588" s="1"/>
  <c r="L103" i="588"/>
  <c r="L96" i="588"/>
  <c r="P95" i="588"/>
  <c r="R95" i="588" s="1"/>
  <c r="S95" i="588" s="1"/>
  <c r="U95" i="588" s="1" a="1"/>
  <c r="U95" i="588" s="1"/>
  <c r="T95" i="588" s="1"/>
  <c r="L95" i="588"/>
  <c r="P94" i="588"/>
  <c r="R94" i="588" s="1"/>
  <c r="L94" i="588"/>
  <c r="P93" i="588"/>
  <c r="R93" i="588" s="1"/>
  <c r="L93" i="588"/>
  <c r="P92" i="588"/>
  <c r="R92" i="588" s="1"/>
  <c r="L92" i="588"/>
  <c r="P91" i="588"/>
  <c r="R91" i="588" s="1"/>
  <c r="L91" i="588"/>
  <c r="P90" i="588"/>
  <c r="R90" i="588" s="1"/>
  <c r="L90" i="588"/>
  <c r="P89" i="588"/>
  <c r="R89" i="588" s="1"/>
  <c r="L89" i="588"/>
  <c r="P88" i="588"/>
  <c r="R88" i="588" s="1"/>
  <c r="L88" i="588"/>
  <c r="P87" i="588"/>
  <c r="R87" i="588" s="1"/>
  <c r="L87" i="588"/>
  <c r="P86" i="588"/>
  <c r="R86" i="588" s="1"/>
  <c r="L86" i="588"/>
  <c r="P85" i="588"/>
  <c r="R85" i="588" s="1"/>
  <c r="L85" i="588"/>
  <c r="P84" i="588"/>
  <c r="R84" i="588" s="1"/>
  <c r="L84" i="588"/>
  <c r="P83" i="588"/>
  <c r="R83" i="588" s="1"/>
  <c r="L83" i="588"/>
  <c r="P82" i="588"/>
  <c r="R82" i="588" s="1"/>
  <c r="L82" i="588"/>
  <c r="P81" i="588"/>
  <c r="R81" i="588" s="1"/>
  <c r="L81" i="588"/>
  <c r="P80" i="588"/>
  <c r="R80" i="588" s="1"/>
  <c r="L80" i="588"/>
  <c r="P79" i="588"/>
  <c r="R79" i="588" s="1"/>
  <c r="L79" i="588"/>
  <c r="P78" i="588"/>
  <c r="R78" i="588" s="1"/>
  <c r="L78" i="588"/>
  <c r="P77" i="588"/>
  <c r="R77" i="588" s="1"/>
  <c r="L77" i="588"/>
  <c r="P76" i="588"/>
  <c r="R76" i="588" s="1"/>
  <c r="L76" i="588"/>
  <c r="P75" i="588"/>
  <c r="R75" i="588" s="1"/>
  <c r="S75" i="588" s="1"/>
  <c r="U75" i="588" s="1" a="1"/>
  <c r="U75" i="588" s="1"/>
  <c r="T75" i="588" s="1"/>
  <c r="L75" i="588"/>
  <c r="P74" i="588"/>
  <c r="R74" i="588" s="1"/>
  <c r="L74" i="588"/>
  <c r="P73" i="588"/>
  <c r="R73" i="588" s="1"/>
  <c r="L73" i="588"/>
  <c r="P72" i="588"/>
  <c r="R72" i="588" s="1"/>
  <c r="L72" i="588"/>
  <c r="P71" i="588"/>
  <c r="R71" i="588" s="1"/>
  <c r="L71" i="588"/>
  <c r="P70" i="588"/>
  <c r="R70" i="588" s="1"/>
  <c r="L70" i="588"/>
  <c r="P69" i="588"/>
  <c r="R69" i="588" s="1"/>
  <c r="L69" i="588"/>
  <c r="P68" i="588"/>
  <c r="R68" i="588" s="1"/>
  <c r="L68" i="588"/>
  <c r="P67" i="588"/>
  <c r="R67" i="588" s="1"/>
  <c r="L67" i="588"/>
  <c r="P66" i="588"/>
  <c r="R66" i="588" s="1"/>
  <c r="L66" i="588"/>
  <c r="P65" i="588"/>
  <c r="R65" i="588" s="1"/>
  <c r="L65" i="588"/>
  <c r="P64" i="588"/>
  <c r="R64" i="588" s="1"/>
  <c r="L64" i="588"/>
  <c r="P63" i="588"/>
  <c r="R63" i="588" s="1"/>
  <c r="L63" i="588"/>
  <c r="P62" i="588"/>
  <c r="R62" i="588" s="1"/>
  <c r="L62" i="588"/>
  <c r="P61" i="588"/>
  <c r="R61" i="588" s="1"/>
  <c r="L61" i="588"/>
  <c r="P60" i="588"/>
  <c r="R60" i="588" s="1"/>
  <c r="L60" i="588"/>
  <c r="P59" i="588"/>
  <c r="R59" i="588" s="1"/>
  <c r="L59" i="588"/>
  <c r="P58" i="588"/>
  <c r="R58" i="588" s="1"/>
  <c r="S58" i="588" s="1"/>
  <c r="U58" i="588" s="1" a="1"/>
  <c r="U58" i="588" s="1"/>
  <c r="T58" i="588" s="1"/>
  <c r="L58" i="588"/>
  <c r="L56" i="588"/>
  <c r="P55" i="588"/>
  <c r="R55" i="588" s="1"/>
  <c r="L55" i="588"/>
  <c r="L54" i="588"/>
  <c r="L53" i="588"/>
  <c r="L52" i="588"/>
  <c r="P51" i="588"/>
  <c r="R51" i="588" s="1"/>
  <c r="L51" i="588"/>
  <c r="P50" i="588"/>
  <c r="R50" i="588" s="1"/>
  <c r="L50" i="588"/>
  <c r="L48" i="588"/>
  <c r="L47" i="588"/>
  <c r="P46" i="588"/>
  <c r="R46" i="588" s="1"/>
  <c r="L46" i="588"/>
  <c r="P45" i="588"/>
  <c r="R45" i="588" s="1"/>
  <c r="L45" i="588"/>
  <c r="P44" i="588"/>
  <c r="R44" i="588" s="1"/>
  <c r="S44" i="588" s="1"/>
  <c r="U44" i="588" s="1" a="1"/>
  <c r="U44" i="588" s="1"/>
  <c r="T44" i="588" s="1"/>
  <c r="L44" i="588"/>
  <c r="P43" i="588"/>
  <c r="R43" i="588" s="1"/>
  <c r="L43" i="588"/>
  <c r="L42" i="588"/>
  <c r="L41" i="588"/>
  <c r="P40" i="588"/>
  <c r="R40" i="588" s="1"/>
  <c r="L40" i="588"/>
  <c r="P39" i="588"/>
  <c r="R39" i="588" s="1"/>
  <c r="L39" i="588"/>
  <c r="P38" i="588"/>
  <c r="R38" i="588" s="1"/>
  <c r="L38" i="588"/>
  <c r="P37" i="588"/>
  <c r="R37" i="588" s="1"/>
  <c r="L37" i="588"/>
  <c r="P36" i="588"/>
  <c r="R36" i="588" s="1"/>
  <c r="L36" i="588"/>
  <c r="P35" i="588"/>
  <c r="R35" i="588" s="1"/>
  <c r="L35" i="588"/>
  <c r="P34" i="588"/>
  <c r="R34" i="588" s="1"/>
  <c r="L34" i="588"/>
  <c r="P33" i="588"/>
  <c r="R33" i="588" s="1"/>
  <c r="L33" i="588"/>
  <c r="P32" i="588"/>
  <c r="R32" i="588" s="1"/>
  <c r="L32" i="588"/>
  <c r="P31" i="588"/>
  <c r="R31" i="588" s="1"/>
  <c r="L31" i="588"/>
  <c r="P30" i="588"/>
  <c r="R30" i="588" s="1"/>
  <c r="L30" i="588"/>
  <c r="P29" i="588"/>
  <c r="R29" i="588" s="1"/>
  <c r="L29" i="588"/>
  <c r="L28" i="588"/>
  <c r="P27" i="588"/>
  <c r="R27" i="588" s="1"/>
  <c r="L27" i="588"/>
  <c r="M27" i="588" s="1"/>
  <c r="O27" i="588" s="1"/>
  <c r="N27" i="588" s="1"/>
  <c r="P26" i="588"/>
  <c r="R26" i="588" s="1"/>
  <c r="L26" i="588"/>
  <c r="P25" i="588"/>
  <c r="R25" i="588" s="1"/>
  <c r="L25" i="588"/>
  <c r="P24" i="588"/>
  <c r="R24" i="588" s="1"/>
  <c r="L24" i="588"/>
  <c r="P23" i="588"/>
  <c r="R23" i="588" s="1"/>
  <c r="L23" i="588"/>
  <c r="P22" i="588"/>
  <c r="R22" i="588" s="1"/>
  <c r="L22" i="588"/>
  <c r="P21" i="588"/>
  <c r="R21" i="588" s="1"/>
  <c r="L21" i="588"/>
  <c r="P20" i="588"/>
  <c r="R20" i="588" s="1"/>
  <c r="L20" i="588"/>
  <c r="P19" i="588"/>
  <c r="R19" i="588" s="1"/>
  <c r="L19" i="588"/>
  <c r="P18" i="588"/>
  <c r="R18" i="588" s="1"/>
  <c r="L18" i="588"/>
  <c r="P17" i="588"/>
  <c r="R17" i="588" s="1"/>
  <c r="L17" i="588"/>
  <c r="P16" i="588"/>
  <c r="R16" i="588" s="1"/>
  <c r="L16" i="588"/>
  <c r="P15" i="588"/>
  <c r="R15" i="588" s="1"/>
  <c r="L15" i="588"/>
  <c r="P13" i="588"/>
  <c r="L13" i="588"/>
  <c r="P12" i="588"/>
  <c r="R12" i="588" s="1"/>
  <c r="L12" i="588"/>
  <c r="A12" i="588"/>
  <c r="A13" i="588" s="1"/>
  <c r="P11" i="588"/>
  <c r="R11" i="588" s="1"/>
  <c r="L11" i="588"/>
  <c r="H10" i="588"/>
  <c r="O7" i="588"/>
  <c r="E5" i="588" a="1"/>
  <c r="E5" i="588" s="1"/>
  <c r="E4" i="588" a="1"/>
  <c r="E4" i="588" s="1"/>
  <c r="E3" i="588"/>
  <c r="B2" i="588"/>
  <c r="L11" i="580"/>
  <c r="L12" i="580"/>
  <c r="L13" i="580"/>
  <c r="L14" i="580"/>
  <c r="L15" i="580"/>
  <c r="L16" i="580"/>
  <c r="L18" i="580"/>
  <c r="L19" i="580"/>
  <c r="L20" i="580"/>
  <c r="L21" i="580"/>
  <c r="L22" i="580"/>
  <c r="L23" i="580"/>
  <c r="L24" i="580"/>
  <c r="L25" i="580"/>
  <c r="L26" i="580"/>
  <c r="L27" i="580"/>
  <c r="L29" i="580"/>
  <c r="L30" i="580"/>
  <c r="L31" i="580"/>
  <c r="L32" i="580"/>
  <c r="L33" i="580"/>
  <c r="L34" i="580"/>
  <c r="L35" i="580"/>
  <c r="L36" i="580"/>
  <c r="L37" i="580"/>
  <c r="L38" i="580"/>
  <c r="L40" i="580"/>
  <c r="L41" i="580"/>
  <c r="L42" i="580"/>
  <c r="L43" i="580"/>
  <c r="L44" i="580"/>
  <c r="L45" i="580"/>
  <c r="L46" i="580"/>
  <c r="L47" i="580"/>
  <c r="L48" i="580"/>
  <c r="L49" i="580"/>
  <c r="L50" i="580"/>
  <c r="K33" i="587"/>
  <c r="H33" i="587"/>
  <c r="D33" i="587"/>
  <c r="P30" i="587"/>
  <c r="R30" i="587" s="1"/>
  <c r="L30" i="587"/>
  <c r="M30" i="587" s="1"/>
  <c r="O30" i="587" s="1"/>
  <c r="N30" i="587" s="1"/>
  <c r="P29" i="587"/>
  <c r="R29" i="587" s="1"/>
  <c r="L29" i="587"/>
  <c r="M29" i="587" s="1"/>
  <c r="O29" i="587" s="1"/>
  <c r="N29" i="587" s="1"/>
  <c r="P28" i="587"/>
  <c r="R28" i="587" s="1"/>
  <c r="S28" i="587" s="1"/>
  <c r="U28" i="587" s="1" a="1"/>
  <c r="U28" i="587" s="1"/>
  <c r="T28" i="587" s="1"/>
  <c r="L28" i="587"/>
  <c r="P27" i="587"/>
  <c r="R27" i="587" s="1"/>
  <c r="S27" i="587" s="1"/>
  <c r="U27" i="587" s="1" a="1"/>
  <c r="U27" i="587" s="1"/>
  <c r="T27" i="587" s="1"/>
  <c r="L27" i="587"/>
  <c r="P26" i="587"/>
  <c r="R26" i="587" s="1"/>
  <c r="L26" i="587"/>
  <c r="P25" i="587"/>
  <c r="R25" i="587" s="1"/>
  <c r="L25" i="587"/>
  <c r="P24" i="587"/>
  <c r="R24" i="587" s="1"/>
  <c r="L24" i="587"/>
  <c r="P23" i="587"/>
  <c r="R23" i="587" s="1"/>
  <c r="L23" i="587"/>
  <c r="P22" i="587"/>
  <c r="R22" i="587" s="1"/>
  <c r="S22" i="587" s="1"/>
  <c r="U22" i="587" s="1" a="1"/>
  <c r="U22" i="587" s="1"/>
  <c r="T22" i="587" s="1"/>
  <c r="L22" i="587"/>
  <c r="P21" i="587"/>
  <c r="R21" i="587" s="1"/>
  <c r="L21" i="587"/>
  <c r="P20" i="587"/>
  <c r="R20" i="587" s="1"/>
  <c r="S20" i="587" s="1"/>
  <c r="U20" i="587" s="1" a="1"/>
  <c r="U20" i="587" s="1"/>
  <c r="T20" i="587" s="1"/>
  <c r="L20" i="587"/>
  <c r="P19" i="587"/>
  <c r="R19" i="587" s="1"/>
  <c r="L19" i="587"/>
  <c r="P18" i="587"/>
  <c r="R18" i="587" s="1"/>
  <c r="S18" i="587" s="1"/>
  <c r="U18" i="587" s="1" a="1"/>
  <c r="U18" i="587" s="1"/>
  <c r="T18" i="587" s="1"/>
  <c r="L18" i="587"/>
  <c r="P17" i="587"/>
  <c r="R17" i="587" s="1"/>
  <c r="L17" i="587"/>
  <c r="P16" i="587"/>
  <c r="R16" i="587" s="1"/>
  <c r="L16" i="587"/>
  <c r="P15" i="587"/>
  <c r="R15" i="587" s="1"/>
  <c r="S15" i="587" s="1"/>
  <c r="U15" i="587" s="1" a="1"/>
  <c r="U15" i="587" s="1"/>
  <c r="T15" i="587" s="1"/>
  <c r="L15" i="587"/>
  <c r="L14" i="587"/>
  <c r="M14" i="587" s="1"/>
  <c r="O14" i="587" s="1"/>
  <c r="N14" i="587" s="1"/>
  <c r="P13" i="587"/>
  <c r="R13" i="587" s="1"/>
  <c r="L13" i="587"/>
  <c r="L12" i="587"/>
  <c r="P11" i="587"/>
  <c r="L11" i="587"/>
  <c r="H10" i="587"/>
  <c r="O7" i="587"/>
  <c r="E5" i="587" a="1"/>
  <c r="E5" i="587" s="1"/>
  <c r="E4" i="587" a="1"/>
  <c r="E4" i="587" s="1"/>
  <c r="E3" i="587"/>
  <c r="B2" i="587"/>
  <c r="K43" i="586"/>
  <c r="H43" i="586"/>
  <c r="D43" i="586"/>
  <c r="P40" i="586"/>
  <c r="R40" i="586" s="1"/>
  <c r="L40" i="586"/>
  <c r="M40" i="586" s="1"/>
  <c r="O40" i="586" s="1"/>
  <c r="N40" i="586" s="1"/>
  <c r="P39" i="586"/>
  <c r="R39" i="586" s="1"/>
  <c r="L39" i="586"/>
  <c r="L37" i="586"/>
  <c r="P36" i="586"/>
  <c r="R36" i="586" s="1"/>
  <c r="L36" i="586"/>
  <c r="P35" i="586"/>
  <c r="R35" i="586" s="1"/>
  <c r="L35" i="586"/>
  <c r="P34" i="586"/>
  <c r="R34" i="586" s="1"/>
  <c r="L34" i="586"/>
  <c r="P33" i="586"/>
  <c r="R33" i="586" s="1"/>
  <c r="L33" i="586"/>
  <c r="P32" i="586"/>
  <c r="R32" i="586" s="1"/>
  <c r="L32" i="586"/>
  <c r="P31" i="586"/>
  <c r="R31" i="586" s="1"/>
  <c r="L31" i="586"/>
  <c r="P30" i="586"/>
  <c r="R30" i="586" s="1"/>
  <c r="L30" i="586"/>
  <c r="P29" i="586"/>
  <c r="R29" i="586" s="1"/>
  <c r="L29" i="586"/>
  <c r="P28" i="586"/>
  <c r="R28" i="586" s="1"/>
  <c r="L28" i="586"/>
  <c r="P27" i="586"/>
  <c r="R27" i="586" s="1"/>
  <c r="S27" i="586" s="1"/>
  <c r="U27" i="586" s="1" a="1"/>
  <c r="U27" i="586" s="1"/>
  <c r="T27" i="586" s="1"/>
  <c r="L27" i="586"/>
  <c r="P26" i="586"/>
  <c r="R26" i="586" s="1"/>
  <c r="L26" i="586"/>
  <c r="P25" i="586"/>
  <c r="R25" i="586" s="1"/>
  <c r="L25" i="586"/>
  <c r="P24" i="586"/>
  <c r="R24" i="586" s="1"/>
  <c r="L24" i="586"/>
  <c r="P23" i="586"/>
  <c r="R23" i="586" s="1"/>
  <c r="L23" i="586"/>
  <c r="P22" i="586"/>
  <c r="R22" i="586" s="1"/>
  <c r="L22" i="586"/>
  <c r="P21" i="586"/>
  <c r="R21" i="586" s="1"/>
  <c r="L21" i="586"/>
  <c r="P20" i="586"/>
  <c r="R20" i="586" s="1"/>
  <c r="S20" i="586" s="1"/>
  <c r="U20" i="586" s="1" a="1"/>
  <c r="U20" i="586" s="1"/>
  <c r="T20" i="586" s="1"/>
  <c r="L20" i="586"/>
  <c r="P19" i="586"/>
  <c r="R19" i="586" s="1"/>
  <c r="L19" i="586"/>
  <c r="P17" i="586"/>
  <c r="R17" i="586" s="1"/>
  <c r="L17" i="586"/>
  <c r="P16" i="586"/>
  <c r="R16" i="586" s="1"/>
  <c r="L16" i="586"/>
  <c r="L15" i="586"/>
  <c r="L14" i="586"/>
  <c r="L13" i="586"/>
  <c r="L12" i="586"/>
  <c r="P11" i="586"/>
  <c r="R11" i="586" s="1"/>
  <c r="L11" i="586"/>
  <c r="H10" i="586"/>
  <c r="O7" i="586"/>
  <c r="E5" i="586" a="1"/>
  <c r="E5" i="586" s="1"/>
  <c r="E4" i="586" a="1"/>
  <c r="E4" i="586" s="1"/>
  <c r="E3" i="586"/>
  <c r="B2" i="586"/>
  <c r="K166" i="585"/>
  <c r="H166" i="585"/>
  <c r="D166" i="585"/>
  <c r="P163" i="585"/>
  <c r="R163" i="585" s="1"/>
  <c r="L163" i="585"/>
  <c r="P162" i="585"/>
  <c r="R162" i="585" s="1"/>
  <c r="L162" i="585"/>
  <c r="P161" i="585"/>
  <c r="R161" i="585" s="1"/>
  <c r="L161" i="585"/>
  <c r="M161" i="585" s="1"/>
  <c r="O161" i="585" s="1"/>
  <c r="N161" i="585" s="1"/>
  <c r="P160" i="585"/>
  <c r="R160" i="585" s="1"/>
  <c r="L160" i="585"/>
  <c r="P159" i="585"/>
  <c r="R159" i="585" s="1"/>
  <c r="L159" i="585"/>
  <c r="P158" i="585"/>
  <c r="R158" i="585" s="1"/>
  <c r="L158" i="585"/>
  <c r="P157" i="585"/>
  <c r="R157" i="585" s="1"/>
  <c r="L157" i="585"/>
  <c r="P156" i="585"/>
  <c r="R156" i="585" s="1"/>
  <c r="L156" i="585"/>
  <c r="P155" i="585"/>
  <c r="R155" i="585" s="1"/>
  <c r="L155" i="585"/>
  <c r="P154" i="585"/>
  <c r="R154" i="585" s="1"/>
  <c r="L154" i="585"/>
  <c r="P153" i="585"/>
  <c r="R153" i="585" s="1"/>
  <c r="L153" i="585"/>
  <c r="M153" i="585" s="1"/>
  <c r="O153" i="585" s="1"/>
  <c r="N153" i="585" s="1"/>
  <c r="P152" i="585"/>
  <c r="R152" i="585" s="1"/>
  <c r="L152" i="585"/>
  <c r="P151" i="585"/>
  <c r="R151" i="585" s="1"/>
  <c r="L151" i="585"/>
  <c r="P150" i="585"/>
  <c r="R150" i="585" s="1"/>
  <c r="L150" i="585"/>
  <c r="M150" i="585" s="1"/>
  <c r="O150" i="585" s="1"/>
  <c r="N150" i="585" s="1"/>
  <c r="P149" i="585"/>
  <c r="R149" i="585" s="1"/>
  <c r="L149" i="585"/>
  <c r="P148" i="585"/>
  <c r="R148" i="585" s="1"/>
  <c r="L148" i="585"/>
  <c r="P147" i="585"/>
  <c r="R147" i="585" s="1"/>
  <c r="L147" i="585"/>
  <c r="P146" i="585"/>
  <c r="R146" i="585" s="1"/>
  <c r="L146" i="585"/>
  <c r="P143" i="585"/>
  <c r="R143" i="585" s="1"/>
  <c r="L143" i="585"/>
  <c r="M143" i="585" s="1"/>
  <c r="O143" i="585" s="1"/>
  <c r="N143" i="585" s="1"/>
  <c r="P142" i="585"/>
  <c r="R142" i="585" s="1"/>
  <c r="L142" i="585"/>
  <c r="P141" i="585"/>
  <c r="R141" i="585" s="1"/>
  <c r="L141" i="585"/>
  <c r="P139" i="585"/>
  <c r="R139" i="585" s="1"/>
  <c r="L139" i="585"/>
  <c r="P138" i="585"/>
  <c r="R138" i="585" s="1"/>
  <c r="L138" i="585"/>
  <c r="M138" i="585" s="1"/>
  <c r="O138" i="585" s="1"/>
  <c r="N138" i="585" s="1"/>
  <c r="P137" i="585"/>
  <c r="R137" i="585" s="1"/>
  <c r="L137" i="585"/>
  <c r="P136" i="585"/>
  <c r="R136" i="585" s="1"/>
  <c r="L136" i="585"/>
  <c r="P135" i="585"/>
  <c r="R135" i="585" s="1"/>
  <c r="L135" i="585"/>
  <c r="P134" i="585"/>
  <c r="R134" i="585" s="1"/>
  <c r="L134" i="585"/>
  <c r="M134" i="585" s="1"/>
  <c r="O134" i="585" s="1"/>
  <c r="N134" i="585" s="1"/>
  <c r="P133" i="585"/>
  <c r="R133" i="585" s="1"/>
  <c r="L133" i="585"/>
  <c r="P132" i="585"/>
  <c r="R132" i="585" s="1"/>
  <c r="L132" i="585"/>
  <c r="P125" i="585"/>
  <c r="R125" i="585" s="1"/>
  <c r="L125" i="585"/>
  <c r="P124" i="585"/>
  <c r="R124" i="585" s="1"/>
  <c r="L124" i="585"/>
  <c r="P123" i="585"/>
  <c r="R123" i="585" s="1"/>
  <c r="L123" i="585"/>
  <c r="P122" i="585"/>
  <c r="R122" i="585" s="1"/>
  <c r="L122" i="585"/>
  <c r="M122" i="585" s="1"/>
  <c r="O122" i="585" s="1"/>
  <c r="N122" i="585" s="1"/>
  <c r="P121" i="585"/>
  <c r="R121" i="585" s="1"/>
  <c r="S121" i="585" s="1"/>
  <c r="U121" i="585" s="1" a="1"/>
  <c r="U121" i="585" s="1"/>
  <c r="T121" i="585" s="1"/>
  <c r="L121" i="585"/>
  <c r="P120" i="585"/>
  <c r="R120" i="585" s="1"/>
  <c r="L120" i="585"/>
  <c r="P119" i="585"/>
  <c r="R119" i="585" s="1"/>
  <c r="L119" i="585"/>
  <c r="M119" i="585" s="1"/>
  <c r="O119" i="585" s="1"/>
  <c r="N119" i="585" s="1"/>
  <c r="P118" i="585"/>
  <c r="R118" i="585" s="1"/>
  <c r="L118" i="585"/>
  <c r="P117" i="585"/>
  <c r="R117" i="585" s="1"/>
  <c r="S117" i="585" s="1"/>
  <c r="U117" i="585" s="1" a="1"/>
  <c r="U117" i="585" s="1"/>
  <c r="T117" i="585" s="1"/>
  <c r="L117" i="585"/>
  <c r="M117" i="585" s="1"/>
  <c r="O117" i="585" s="1"/>
  <c r="N117" i="585" s="1"/>
  <c r="P116" i="585"/>
  <c r="R116" i="585" s="1"/>
  <c r="L116" i="585"/>
  <c r="M116" i="585" s="1"/>
  <c r="O116" i="585" s="1"/>
  <c r="N116" i="585" s="1"/>
  <c r="P115" i="585"/>
  <c r="R115" i="585" s="1"/>
  <c r="L115" i="585"/>
  <c r="P114" i="585"/>
  <c r="R114" i="585" s="1"/>
  <c r="L114" i="585"/>
  <c r="P113" i="585"/>
  <c r="R113" i="585" s="1"/>
  <c r="L113" i="585"/>
  <c r="P112" i="585"/>
  <c r="R112" i="585" s="1"/>
  <c r="L112" i="585"/>
  <c r="P111" i="585"/>
  <c r="R111" i="585" s="1"/>
  <c r="L111" i="585"/>
  <c r="P110" i="585"/>
  <c r="R110" i="585" s="1"/>
  <c r="L110" i="585"/>
  <c r="P109" i="585"/>
  <c r="R109" i="585" s="1"/>
  <c r="L109" i="585"/>
  <c r="L108" i="585"/>
  <c r="P106" i="585"/>
  <c r="R106" i="585" s="1"/>
  <c r="S106" i="585" s="1"/>
  <c r="U106" i="585" s="1" a="1"/>
  <c r="U106" i="585" s="1"/>
  <c r="T106" i="585" s="1"/>
  <c r="L106" i="585"/>
  <c r="L105" i="585"/>
  <c r="P104" i="585"/>
  <c r="R104" i="585" s="1"/>
  <c r="L104" i="585"/>
  <c r="L103" i="585"/>
  <c r="P101" i="585"/>
  <c r="R101" i="585" s="1"/>
  <c r="L101" i="585"/>
  <c r="L97" i="585"/>
  <c r="P96" i="585"/>
  <c r="R96" i="585" s="1"/>
  <c r="S96" i="585" s="1"/>
  <c r="U96" i="585" s="1" a="1"/>
  <c r="U96" i="585" s="1"/>
  <c r="T96" i="585" s="1"/>
  <c r="L96" i="585"/>
  <c r="L94" i="585"/>
  <c r="L93" i="585"/>
  <c r="P92" i="585"/>
  <c r="R92" i="585" s="1"/>
  <c r="L92" i="585"/>
  <c r="L91" i="585"/>
  <c r="L90" i="585"/>
  <c r="P89" i="585"/>
  <c r="R89" i="585" s="1"/>
  <c r="L89" i="585"/>
  <c r="P87" i="585"/>
  <c r="R87" i="585" s="1"/>
  <c r="L87" i="585"/>
  <c r="P86" i="585"/>
  <c r="R86" i="585" s="1"/>
  <c r="L86" i="585"/>
  <c r="P85" i="585"/>
  <c r="R85" i="585" s="1"/>
  <c r="L85" i="585"/>
  <c r="P84" i="585"/>
  <c r="R84" i="585" s="1"/>
  <c r="S84" i="585" s="1"/>
  <c r="U84" i="585" s="1" a="1"/>
  <c r="U84" i="585" s="1"/>
  <c r="T84" i="585" s="1"/>
  <c r="L84" i="585"/>
  <c r="P83" i="585"/>
  <c r="R83" i="585" s="1"/>
  <c r="L83" i="585"/>
  <c r="P82" i="585"/>
  <c r="R82" i="585" s="1"/>
  <c r="S82" i="585" s="1"/>
  <c r="U82" i="585" s="1" a="1"/>
  <c r="U82" i="585" s="1"/>
  <c r="T82" i="585" s="1"/>
  <c r="L82" i="585"/>
  <c r="P81" i="585"/>
  <c r="R81" i="585" s="1"/>
  <c r="L81" i="585"/>
  <c r="P80" i="585"/>
  <c r="R80" i="585" s="1"/>
  <c r="S80" i="585" s="1"/>
  <c r="U80" i="585" s="1" a="1"/>
  <c r="U80" i="585" s="1"/>
  <c r="T80" i="585" s="1"/>
  <c r="L80" i="585"/>
  <c r="P79" i="585"/>
  <c r="R79" i="585" s="1"/>
  <c r="L79" i="585"/>
  <c r="P78" i="585"/>
  <c r="R78" i="585" s="1"/>
  <c r="L78" i="585"/>
  <c r="P77" i="585"/>
  <c r="R77" i="585" s="1"/>
  <c r="L77" i="585"/>
  <c r="P76" i="585"/>
  <c r="R76" i="585" s="1"/>
  <c r="L76" i="585"/>
  <c r="P75" i="585"/>
  <c r="R75" i="585" s="1"/>
  <c r="L75" i="585"/>
  <c r="P74" i="585"/>
  <c r="R74" i="585" s="1"/>
  <c r="S74" i="585" s="1"/>
  <c r="U74" i="585" s="1" a="1"/>
  <c r="U74" i="585" s="1"/>
  <c r="T74" i="585" s="1"/>
  <c r="L74" i="585"/>
  <c r="M74" i="585" s="1"/>
  <c r="O74" i="585" s="1"/>
  <c r="N74" i="585" s="1"/>
  <c r="P73" i="585"/>
  <c r="R73" i="585" s="1"/>
  <c r="L73" i="585"/>
  <c r="P72" i="585"/>
  <c r="R72" i="585" s="1"/>
  <c r="S72" i="585" s="1"/>
  <c r="U72" i="585" s="1" a="1"/>
  <c r="U72" i="585" s="1"/>
  <c r="T72" i="585" s="1"/>
  <c r="L72" i="585"/>
  <c r="M72" i="585" s="1"/>
  <c r="O72" i="585" s="1"/>
  <c r="N72" i="585" s="1"/>
  <c r="P71" i="585"/>
  <c r="R71" i="585" s="1"/>
  <c r="L71" i="585"/>
  <c r="P70" i="585"/>
  <c r="R70" i="585" s="1"/>
  <c r="L70" i="585"/>
  <c r="P66" i="585"/>
  <c r="R66" i="585" s="1"/>
  <c r="L66" i="585"/>
  <c r="P65" i="585"/>
  <c r="R65" i="585" s="1"/>
  <c r="L65" i="585"/>
  <c r="P64" i="585"/>
  <c r="R64" i="585" s="1"/>
  <c r="L64" i="585"/>
  <c r="P62" i="585"/>
  <c r="R62" i="585" s="1"/>
  <c r="L62" i="585"/>
  <c r="P61" i="585"/>
  <c r="R61" i="585" s="1"/>
  <c r="L61" i="585"/>
  <c r="P60" i="585"/>
  <c r="R60" i="585" s="1"/>
  <c r="L60" i="585"/>
  <c r="P59" i="585"/>
  <c r="R59" i="585" s="1"/>
  <c r="L59" i="585"/>
  <c r="P58" i="585"/>
  <c r="R58" i="585" s="1"/>
  <c r="L58" i="585"/>
  <c r="P57" i="585"/>
  <c r="R57" i="585" s="1"/>
  <c r="L57" i="585"/>
  <c r="P56" i="585"/>
  <c r="R56" i="585" s="1"/>
  <c r="S56" i="585" s="1"/>
  <c r="U56" i="585" s="1" a="1"/>
  <c r="U56" i="585" s="1"/>
  <c r="T56" i="585" s="1"/>
  <c r="L56" i="585"/>
  <c r="M56" i="585" s="1"/>
  <c r="O56" i="585" s="1"/>
  <c r="N56" i="585" s="1"/>
  <c r="P55" i="585"/>
  <c r="R55" i="585" s="1"/>
  <c r="L55" i="585"/>
  <c r="P54" i="585"/>
  <c r="R54" i="585" s="1"/>
  <c r="L54" i="585"/>
  <c r="M54" i="585" s="1"/>
  <c r="O54" i="585" s="1"/>
  <c r="N54" i="585" s="1"/>
  <c r="P53" i="585"/>
  <c r="R53" i="585" s="1"/>
  <c r="L53" i="585"/>
  <c r="P52" i="585"/>
  <c r="R52" i="585" s="1"/>
  <c r="L52" i="585"/>
  <c r="P51" i="585"/>
  <c r="R51" i="585" s="1"/>
  <c r="L51" i="585"/>
  <c r="P50" i="585"/>
  <c r="R50" i="585" s="1"/>
  <c r="L50" i="585"/>
  <c r="P49" i="585"/>
  <c r="R49" i="585" s="1"/>
  <c r="L49" i="585"/>
  <c r="P48" i="585"/>
  <c r="R48" i="585" s="1"/>
  <c r="S48" i="585" s="1"/>
  <c r="U48" i="585" s="1" a="1"/>
  <c r="U48" i="585" s="1"/>
  <c r="T48" i="585" s="1"/>
  <c r="L48" i="585"/>
  <c r="P47" i="585"/>
  <c r="R47" i="585" s="1"/>
  <c r="L47" i="585"/>
  <c r="P46" i="585"/>
  <c r="R46" i="585" s="1"/>
  <c r="L46" i="585"/>
  <c r="P45" i="585"/>
  <c r="R45" i="585" s="1"/>
  <c r="L45" i="585"/>
  <c r="P44" i="585"/>
  <c r="R44" i="585" s="1"/>
  <c r="S44" i="585" s="1"/>
  <c r="U44" i="585" s="1" a="1"/>
  <c r="U44" i="585" s="1"/>
  <c r="T44" i="585" s="1"/>
  <c r="L44" i="585"/>
  <c r="P43" i="585"/>
  <c r="R43" i="585" s="1"/>
  <c r="L43" i="585"/>
  <c r="P42" i="585"/>
  <c r="R42" i="585" s="1"/>
  <c r="S42" i="585" s="1"/>
  <c r="U42" i="585" s="1" a="1"/>
  <c r="U42" i="585" s="1"/>
  <c r="T42" i="585" s="1"/>
  <c r="L42" i="585"/>
  <c r="P41" i="585"/>
  <c r="R41" i="585" s="1"/>
  <c r="L41" i="585"/>
  <c r="P40" i="585"/>
  <c r="R40" i="585" s="1"/>
  <c r="L40" i="585"/>
  <c r="M40" i="585" s="1"/>
  <c r="O40" i="585" s="1"/>
  <c r="N40" i="585" s="1"/>
  <c r="P39" i="585"/>
  <c r="R39" i="585" s="1"/>
  <c r="L39" i="585"/>
  <c r="P38" i="585"/>
  <c r="R38" i="585" s="1"/>
  <c r="L38" i="585"/>
  <c r="M38" i="585" s="1"/>
  <c r="O38" i="585" s="1"/>
  <c r="N38" i="585" s="1"/>
  <c r="P37" i="585"/>
  <c r="R37" i="585" s="1"/>
  <c r="L37" i="585"/>
  <c r="P36" i="585"/>
  <c r="R36" i="585" s="1"/>
  <c r="L36" i="585"/>
  <c r="P35" i="585"/>
  <c r="R35" i="585" s="1"/>
  <c r="L35" i="585"/>
  <c r="P34" i="585"/>
  <c r="R34" i="585" s="1"/>
  <c r="L34" i="585"/>
  <c r="P33" i="585"/>
  <c r="R33" i="585" s="1"/>
  <c r="L33" i="585"/>
  <c r="P32" i="585"/>
  <c r="R32" i="585" s="1"/>
  <c r="S32" i="585" s="1"/>
  <c r="U32" i="585" s="1" a="1"/>
  <c r="U32" i="585" s="1"/>
  <c r="T32" i="585" s="1"/>
  <c r="L32" i="585"/>
  <c r="M32" i="585" s="1"/>
  <c r="O32" i="585" s="1"/>
  <c r="N32" i="585" s="1"/>
  <c r="P31" i="585"/>
  <c r="R31" i="585" s="1"/>
  <c r="L31" i="585"/>
  <c r="P30" i="585"/>
  <c r="R30" i="585" s="1"/>
  <c r="L30" i="585"/>
  <c r="M30" i="585" s="1"/>
  <c r="O30" i="585" s="1"/>
  <c r="N30" i="585" s="1"/>
  <c r="P29" i="585"/>
  <c r="R29" i="585" s="1"/>
  <c r="L29" i="585"/>
  <c r="P28" i="585"/>
  <c r="R28" i="585" s="1"/>
  <c r="S28" i="585" s="1"/>
  <c r="U28" i="585" s="1" a="1"/>
  <c r="U28" i="585" s="1"/>
  <c r="T28" i="585" s="1"/>
  <c r="L28" i="585"/>
  <c r="P27" i="585"/>
  <c r="R27" i="585" s="1"/>
  <c r="L27" i="585"/>
  <c r="P26" i="585"/>
  <c r="R26" i="585" s="1"/>
  <c r="S26" i="585" s="1"/>
  <c r="U26" i="585" s="1" a="1"/>
  <c r="U26" i="585" s="1"/>
  <c r="T26" i="585" s="1"/>
  <c r="L26" i="585"/>
  <c r="M26" i="585" s="1"/>
  <c r="O26" i="585" s="1"/>
  <c r="N26" i="585" s="1"/>
  <c r="P22" i="585"/>
  <c r="R22" i="585" s="1"/>
  <c r="L22" i="585"/>
  <c r="P21" i="585"/>
  <c r="R21" i="585" s="1"/>
  <c r="L21" i="585"/>
  <c r="M21" i="585" s="1"/>
  <c r="O21" i="585" s="1"/>
  <c r="N21" i="585" s="1"/>
  <c r="P20" i="585"/>
  <c r="R20" i="585" s="1"/>
  <c r="L20" i="585"/>
  <c r="P19" i="585"/>
  <c r="L19" i="585"/>
  <c r="P18" i="585"/>
  <c r="R18" i="585" s="1"/>
  <c r="L18" i="585"/>
  <c r="P17" i="585"/>
  <c r="R17" i="585" s="1"/>
  <c r="L17" i="585"/>
  <c r="P16" i="585"/>
  <c r="R16" i="585" s="1"/>
  <c r="L16" i="585"/>
  <c r="P15" i="585"/>
  <c r="R15" i="585" s="1"/>
  <c r="L15" i="585"/>
  <c r="P14" i="585"/>
  <c r="R14" i="585" s="1"/>
  <c r="L14" i="585"/>
  <c r="P13" i="585"/>
  <c r="R13" i="585" s="1"/>
  <c r="L13" i="585"/>
  <c r="A13" i="585"/>
  <c r="P12" i="585"/>
  <c r="R12" i="585" s="1"/>
  <c r="S12" i="585" s="1"/>
  <c r="U12" i="585" s="1" a="1"/>
  <c r="U12" i="585" s="1"/>
  <c r="T12" i="585" s="1"/>
  <c r="L12" i="585"/>
  <c r="A12" i="585"/>
  <c r="P11" i="585"/>
  <c r="R11" i="585" s="1"/>
  <c r="L11" i="585"/>
  <c r="H10" i="585"/>
  <c r="O7" i="585"/>
  <c r="E5" i="585" a="1"/>
  <c r="E5" i="585" s="1"/>
  <c r="E4" i="585" a="1"/>
  <c r="E4" i="585" s="1"/>
  <c r="E3" i="585"/>
  <c r="B2" i="585"/>
  <c r="K75" i="584"/>
  <c r="H75" i="584"/>
  <c r="D75" i="584"/>
  <c r="P72" i="584"/>
  <c r="R72" i="584" s="1"/>
  <c r="L72" i="584"/>
  <c r="P71" i="584"/>
  <c r="R71" i="584" s="1"/>
  <c r="L71" i="584"/>
  <c r="P70" i="584"/>
  <c r="R70" i="584" s="1"/>
  <c r="L70" i="584"/>
  <c r="P69" i="584"/>
  <c r="R69" i="584" s="1"/>
  <c r="L69" i="584"/>
  <c r="P68" i="584"/>
  <c r="R68" i="584" s="1"/>
  <c r="L68" i="584"/>
  <c r="P67" i="584"/>
  <c r="R67" i="584" s="1"/>
  <c r="L67" i="584"/>
  <c r="P66" i="584"/>
  <c r="R66" i="584" s="1"/>
  <c r="L66" i="584"/>
  <c r="P65" i="584"/>
  <c r="R65" i="584" s="1"/>
  <c r="L65" i="584"/>
  <c r="P64" i="584"/>
  <c r="R64" i="584" s="1"/>
  <c r="L64" i="584"/>
  <c r="S63" i="584"/>
  <c r="U63" i="584" s="1" a="1"/>
  <c r="U63" i="584" s="1"/>
  <c r="T63" i="584" s="1"/>
  <c r="P63" i="584"/>
  <c r="R63" i="584" s="1"/>
  <c r="L63" i="584"/>
  <c r="P62" i="584"/>
  <c r="R62" i="584" s="1"/>
  <c r="L62" i="584"/>
  <c r="P61" i="584"/>
  <c r="R61" i="584" s="1"/>
  <c r="L61" i="584"/>
  <c r="P60" i="584"/>
  <c r="R60" i="584" s="1"/>
  <c r="L60" i="584"/>
  <c r="P59" i="584"/>
  <c r="R59" i="584" s="1"/>
  <c r="L59" i="584"/>
  <c r="P57" i="584"/>
  <c r="R57" i="584" s="1"/>
  <c r="L57" i="584"/>
  <c r="P56" i="584"/>
  <c r="R56" i="584" s="1"/>
  <c r="L56" i="584"/>
  <c r="P55" i="584"/>
  <c r="R55" i="584" s="1"/>
  <c r="L55" i="584"/>
  <c r="P54" i="584"/>
  <c r="R54" i="584" s="1"/>
  <c r="L54" i="584"/>
  <c r="P53" i="584"/>
  <c r="R53" i="584" s="1"/>
  <c r="L53" i="584"/>
  <c r="P52" i="584"/>
  <c r="R52" i="584" s="1"/>
  <c r="L52" i="584"/>
  <c r="P51" i="584"/>
  <c r="R51" i="584" s="1"/>
  <c r="L51" i="584"/>
  <c r="P50" i="584"/>
  <c r="R50" i="584" s="1"/>
  <c r="L50" i="584"/>
  <c r="P49" i="584"/>
  <c r="R49" i="584" s="1"/>
  <c r="L49" i="584"/>
  <c r="P48" i="584"/>
  <c r="R48" i="584" s="1"/>
  <c r="L48" i="584"/>
  <c r="P47" i="584"/>
  <c r="R47" i="584" s="1"/>
  <c r="L47" i="584"/>
  <c r="P46" i="584"/>
  <c r="R46" i="584" s="1"/>
  <c r="L46" i="584"/>
  <c r="P45" i="584"/>
  <c r="R45" i="584" s="1"/>
  <c r="L45" i="584"/>
  <c r="P44" i="584"/>
  <c r="R44" i="584" s="1"/>
  <c r="L44" i="584"/>
  <c r="P43" i="584"/>
  <c r="R43" i="584" s="1"/>
  <c r="L43" i="584"/>
  <c r="P42" i="584"/>
  <c r="R42" i="584" s="1"/>
  <c r="L42" i="584"/>
  <c r="P41" i="584"/>
  <c r="R41" i="584" s="1"/>
  <c r="L41" i="584"/>
  <c r="P40" i="584"/>
  <c r="R40" i="584" s="1"/>
  <c r="L40" i="584"/>
  <c r="P39" i="584"/>
  <c r="R39" i="584" s="1"/>
  <c r="L39" i="584"/>
  <c r="P38" i="584"/>
  <c r="R38" i="584" s="1"/>
  <c r="L38" i="584"/>
  <c r="P37" i="584"/>
  <c r="R37" i="584" s="1"/>
  <c r="L37" i="584"/>
  <c r="P36" i="584"/>
  <c r="R36" i="584" s="1"/>
  <c r="L36" i="584"/>
  <c r="P34" i="584"/>
  <c r="R34" i="584" s="1"/>
  <c r="L34" i="584"/>
  <c r="P33" i="584"/>
  <c r="R33" i="584" s="1"/>
  <c r="L33" i="584"/>
  <c r="P32" i="584"/>
  <c r="R32" i="584" s="1"/>
  <c r="L32" i="584"/>
  <c r="P31" i="584"/>
  <c r="R31" i="584" s="1"/>
  <c r="L31" i="584"/>
  <c r="P30" i="584"/>
  <c r="R30" i="584" s="1"/>
  <c r="L30" i="584"/>
  <c r="P29" i="584"/>
  <c r="R29" i="584" s="1"/>
  <c r="L29" i="584"/>
  <c r="P28" i="584"/>
  <c r="R28" i="584" s="1"/>
  <c r="L28" i="584"/>
  <c r="P27" i="584"/>
  <c r="R27" i="584" s="1"/>
  <c r="L27" i="584"/>
  <c r="P26" i="584"/>
  <c r="R26" i="584" s="1"/>
  <c r="L26" i="584"/>
  <c r="P25" i="584"/>
  <c r="R25" i="584" s="1"/>
  <c r="L25" i="584"/>
  <c r="P24" i="584"/>
  <c r="R24" i="584" s="1"/>
  <c r="L24" i="584"/>
  <c r="P23" i="584"/>
  <c r="R23" i="584" s="1"/>
  <c r="L23" i="584"/>
  <c r="P22" i="584"/>
  <c r="R22" i="584" s="1"/>
  <c r="L22" i="584"/>
  <c r="P21" i="584"/>
  <c r="R21" i="584" s="1"/>
  <c r="L21" i="584"/>
  <c r="P20" i="584"/>
  <c r="R20" i="584" s="1"/>
  <c r="L20" i="584"/>
  <c r="P19" i="584"/>
  <c r="R19" i="584" s="1"/>
  <c r="L19" i="584"/>
  <c r="P18" i="584"/>
  <c r="R18" i="584" s="1"/>
  <c r="L18" i="584"/>
  <c r="P16" i="584"/>
  <c r="R16" i="584" s="1"/>
  <c r="L16" i="584"/>
  <c r="P15" i="584"/>
  <c r="R15" i="584" s="1"/>
  <c r="L15" i="584"/>
  <c r="L12" i="584"/>
  <c r="A12" i="584"/>
  <c r="L11" i="584"/>
  <c r="H10" i="584"/>
  <c r="O7" i="584"/>
  <c r="E5" i="584" a="1"/>
  <c r="E5" i="584" s="1"/>
  <c r="E4" i="584" a="1"/>
  <c r="E4" i="584" s="1"/>
  <c r="E3" i="584"/>
  <c r="B2" i="584"/>
  <c r="K76" i="583"/>
  <c r="H76" i="583"/>
  <c r="D76" i="583"/>
  <c r="P73" i="583"/>
  <c r="R73" i="583" s="1"/>
  <c r="S73" i="583" s="1"/>
  <c r="U73" i="583" s="1" a="1"/>
  <c r="U73" i="583" s="1"/>
  <c r="T73" i="583" s="1"/>
  <c r="L73" i="583"/>
  <c r="P72" i="583"/>
  <c r="R72" i="583" s="1"/>
  <c r="L72" i="583"/>
  <c r="P71" i="583"/>
  <c r="R71" i="583" s="1"/>
  <c r="L71" i="583"/>
  <c r="P70" i="583"/>
  <c r="R70" i="583" s="1"/>
  <c r="L70" i="583"/>
  <c r="P69" i="583"/>
  <c r="R69" i="583" s="1"/>
  <c r="L69" i="583"/>
  <c r="P68" i="583"/>
  <c r="R68" i="583" s="1"/>
  <c r="L68" i="583"/>
  <c r="P67" i="583"/>
  <c r="R67" i="583" s="1"/>
  <c r="L67" i="583"/>
  <c r="P66" i="583"/>
  <c r="R66" i="583" s="1"/>
  <c r="L66" i="583"/>
  <c r="P64" i="583"/>
  <c r="R64" i="583" s="1"/>
  <c r="S64" i="583" s="1"/>
  <c r="U64" i="583" s="1" a="1"/>
  <c r="U64" i="583" s="1"/>
  <c r="T64" i="583" s="1"/>
  <c r="L64" i="583"/>
  <c r="P63" i="583"/>
  <c r="R63" i="583" s="1"/>
  <c r="L63" i="583"/>
  <c r="P62" i="583"/>
  <c r="R62" i="583" s="1"/>
  <c r="L62" i="583"/>
  <c r="P61" i="583"/>
  <c r="R61" i="583" s="1"/>
  <c r="L61" i="583"/>
  <c r="P60" i="583"/>
  <c r="R60" i="583" s="1"/>
  <c r="L60" i="583"/>
  <c r="P59" i="583"/>
  <c r="R59" i="583" s="1"/>
  <c r="L59" i="583"/>
  <c r="P58" i="583"/>
  <c r="R58" i="583" s="1"/>
  <c r="L58" i="583"/>
  <c r="P57" i="583"/>
  <c r="R57" i="583" s="1"/>
  <c r="L57" i="583"/>
  <c r="P56" i="583"/>
  <c r="R56" i="583" s="1"/>
  <c r="S56" i="583" s="1"/>
  <c r="U56" i="583" s="1" a="1"/>
  <c r="U56" i="583" s="1"/>
  <c r="T56" i="583" s="1"/>
  <c r="L56" i="583"/>
  <c r="P55" i="583"/>
  <c r="R55" i="583" s="1"/>
  <c r="L55" i="583"/>
  <c r="P54" i="583"/>
  <c r="R54" i="583" s="1"/>
  <c r="L54" i="583"/>
  <c r="P53" i="583"/>
  <c r="R53" i="583" s="1"/>
  <c r="L53" i="583"/>
  <c r="P52" i="583"/>
  <c r="R52" i="583" s="1"/>
  <c r="L52" i="583"/>
  <c r="P51" i="583"/>
  <c r="R51" i="583" s="1"/>
  <c r="L51" i="583"/>
  <c r="P50" i="583"/>
  <c r="R50" i="583" s="1"/>
  <c r="L50" i="583"/>
  <c r="L47" i="583"/>
  <c r="L46" i="583"/>
  <c r="L44" i="583"/>
  <c r="P43" i="583"/>
  <c r="R43" i="583" s="1"/>
  <c r="L43" i="583"/>
  <c r="P42" i="583"/>
  <c r="R42" i="583" s="1"/>
  <c r="L42" i="583"/>
  <c r="P41" i="583"/>
  <c r="R41" i="583" s="1"/>
  <c r="L41" i="583"/>
  <c r="P40" i="583"/>
  <c r="R40" i="583" s="1"/>
  <c r="L40" i="583"/>
  <c r="P39" i="583"/>
  <c r="R39" i="583" s="1"/>
  <c r="L39" i="583"/>
  <c r="P38" i="583"/>
  <c r="R38" i="583" s="1"/>
  <c r="L38" i="583"/>
  <c r="P37" i="583"/>
  <c r="R37" i="583" s="1"/>
  <c r="L37" i="583"/>
  <c r="P36" i="583"/>
  <c r="R36" i="583" s="1"/>
  <c r="L36" i="583"/>
  <c r="P35" i="583"/>
  <c r="R35" i="583" s="1"/>
  <c r="L35" i="583"/>
  <c r="L34" i="583"/>
  <c r="P32" i="583"/>
  <c r="R32" i="583" s="1"/>
  <c r="S32" i="583" s="1"/>
  <c r="U32" i="583" s="1" a="1"/>
  <c r="U32" i="583" s="1"/>
  <c r="T32" i="583" s="1"/>
  <c r="L32" i="583"/>
  <c r="P30" i="583"/>
  <c r="R30" i="583" s="1"/>
  <c r="L30" i="583"/>
  <c r="P29" i="583"/>
  <c r="R29" i="583" s="1"/>
  <c r="L29" i="583"/>
  <c r="P28" i="583"/>
  <c r="R28" i="583" s="1"/>
  <c r="L28" i="583"/>
  <c r="P27" i="583"/>
  <c r="R27" i="583" s="1"/>
  <c r="L27" i="583"/>
  <c r="P26" i="583"/>
  <c r="R26" i="583" s="1"/>
  <c r="L26" i="583"/>
  <c r="P25" i="583"/>
  <c r="R25" i="583" s="1"/>
  <c r="L25" i="583"/>
  <c r="P24" i="583"/>
  <c r="R24" i="583" s="1"/>
  <c r="L24" i="583"/>
  <c r="P23" i="583"/>
  <c r="R23" i="583" s="1"/>
  <c r="L23" i="583"/>
  <c r="M23" i="583" s="1"/>
  <c r="O23" i="583" s="1"/>
  <c r="N23" i="583" s="1"/>
  <c r="P21" i="583"/>
  <c r="R21" i="583" s="1"/>
  <c r="L21" i="583"/>
  <c r="P20" i="583"/>
  <c r="R20" i="583" s="1"/>
  <c r="L20" i="583"/>
  <c r="P19" i="583"/>
  <c r="R19" i="583" s="1"/>
  <c r="L19" i="583"/>
  <c r="P18" i="583"/>
  <c r="R18" i="583" s="1"/>
  <c r="L18" i="583"/>
  <c r="P17" i="583"/>
  <c r="R17" i="583" s="1"/>
  <c r="L17" i="583"/>
  <c r="P16" i="583"/>
  <c r="R16" i="583" s="1"/>
  <c r="L16" i="583"/>
  <c r="P15" i="583"/>
  <c r="R15" i="583" s="1"/>
  <c r="L15" i="583"/>
  <c r="P14" i="583"/>
  <c r="R14" i="583" s="1"/>
  <c r="L14" i="583"/>
  <c r="M14" i="583" s="1"/>
  <c r="O14" i="583" s="1"/>
  <c r="N14" i="583" s="1"/>
  <c r="P13" i="583"/>
  <c r="R13" i="583" s="1"/>
  <c r="L13" i="583"/>
  <c r="P12" i="583"/>
  <c r="R12" i="583" s="1"/>
  <c r="L12" i="583"/>
  <c r="P11" i="583"/>
  <c r="R11" i="583" s="1"/>
  <c r="L11" i="583"/>
  <c r="H10" i="583"/>
  <c r="O7" i="583"/>
  <c r="E5" i="583" a="1"/>
  <c r="E5" i="583" s="1"/>
  <c r="E4" i="583" a="1"/>
  <c r="E4" i="583" s="1"/>
  <c r="E3" i="583"/>
  <c r="B2" i="583"/>
  <c r="K74" i="582"/>
  <c r="H74" i="582"/>
  <c r="D74" i="582"/>
  <c r="P71" i="582"/>
  <c r="R71" i="582" s="1"/>
  <c r="L71" i="582"/>
  <c r="P70" i="582"/>
  <c r="R70" i="582" s="1"/>
  <c r="L70" i="582"/>
  <c r="P69" i="582"/>
  <c r="R69" i="582" s="1"/>
  <c r="L69" i="582"/>
  <c r="P68" i="582"/>
  <c r="R68" i="582" s="1"/>
  <c r="L68" i="582"/>
  <c r="P67" i="582"/>
  <c r="R67" i="582" s="1"/>
  <c r="L67" i="582"/>
  <c r="P66" i="582"/>
  <c r="R66" i="582" s="1"/>
  <c r="L66" i="582"/>
  <c r="L65" i="582"/>
  <c r="L64" i="582"/>
  <c r="P63" i="582"/>
  <c r="R63" i="582" s="1"/>
  <c r="L63" i="582"/>
  <c r="P62" i="582"/>
  <c r="R62" i="582" s="1"/>
  <c r="L62" i="582"/>
  <c r="P60" i="582"/>
  <c r="R60" i="582" s="1"/>
  <c r="L60" i="582"/>
  <c r="L59" i="582"/>
  <c r="P58" i="582"/>
  <c r="R58" i="582" s="1"/>
  <c r="L58" i="582"/>
  <c r="P57" i="582"/>
  <c r="R57" i="582" s="1"/>
  <c r="L57" i="582"/>
  <c r="P56" i="582"/>
  <c r="R56" i="582" s="1"/>
  <c r="S56" i="582" s="1"/>
  <c r="U56" i="582" s="1" a="1"/>
  <c r="U56" i="582" s="1"/>
  <c r="T56" i="582" s="1"/>
  <c r="L56" i="582"/>
  <c r="P55" i="582"/>
  <c r="R55" i="582" s="1"/>
  <c r="L55" i="582"/>
  <c r="P54" i="582"/>
  <c r="R54" i="582" s="1"/>
  <c r="L54" i="582"/>
  <c r="P52" i="582"/>
  <c r="R52" i="582" s="1"/>
  <c r="L52" i="582"/>
  <c r="P51" i="582"/>
  <c r="R51" i="582" s="1"/>
  <c r="S51" i="582" s="1"/>
  <c r="U51" i="582" s="1" a="1"/>
  <c r="U51" i="582" s="1"/>
  <c r="T51" i="582" s="1"/>
  <c r="L51" i="582"/>
  <c r="P50" i="582"/>
  <c r="R50" i="582" s="1"/>
  <c r="S50" i="582" s="1"/>
  <c r="U50" i="582" s="1" a="1"/>
  <c r="U50" i="582" s="1"/>
  <c r="T50" i="582" s="1"/>
  <c r="L50" i="582"/>
  <c r="L49" i="582"/>
  <c r="P48" i="582"/>
  <c r="R48" i="582" s="1"/>
  <c r="S48" i="582" s="1"/>
  <c r="U48" i="582" s="1" a="1"/>
  <c r="U48" i="582" s="1"/>
  <c r="T48" i="582" s="1"/>
  <c r="L48" i="582"/>
  <c r="P47" i="582"/>
  <c r="R47" i="582" s="1"/>
  <c r="L47" i="582"/>
  <c r="P46" i="582"/>
  <c r="R46" i="582" s="1"/>
  <c r="L46" i="582"/>
  <c r="P45" i="582"/>
  <c r="R45" i="582" s="1"/>
  <c r="L45" i="582"/>
  <c r="P44" i="582"/>
  <c r="R44" i="582" s="1"/>
  <c r="L44" i="582"/>
  <c r="P43" i="582"/>
  <c r="R43" i="582" s="1"/>
  <c r="L43" i="582"/>
  <c r="P42" i="582"/>
  <c r="R42" i="582" s="1"/>
  <c r="L42" i="582"/>
  <c r="P41" i="582"/>
  <c r="R41" i="582" s="1"/>
  <c r="L41" i="582"/>
  <c r="P40" i="582"/>
  <c r="R40" i="582" s="1"/>
  <c r="L40" i="582"/>
  <c r="L39" i="582"/>
  <c r="P38" i="582"/>
  <c r="R38" i="582" s="1"/>
  <c r="L38" i="582"/>
  <c r="P37" i="582"/>
  <c r="R37" i="582" s="1"/>
  <c r="L37" i="582"/>
  <c r="P36" i="582"/>
  <c r="R36" i="582" s="1"/>
  <c r="L36" i="582"/>
  <c r="P35" i="582"/>
  <c r="R35" i="582" s="1"/>
  <c r="S35" i="582" s="1"/>
  <c r="U35" i="582" s="1" a="1"/>
  <c r="U35" i="582" s="1"/>
  <c r="T35" i="582" s="1"/>
  <c r="L35" i="582"/>
  <c r="P34" i="582"/>
  <c r="R34" i="582" s="1"/>
  <c r="L34" i="582"/>
  <c r="P33" i="582"/>
  <c r="R33" i="582" s="1"/>
  <c r="L33" i="582"/>
  <c r="P32" i="582"/>
  <c r="R32" i="582" s="1"/>
  <c r="L32" i="582"/>
  <c r="P31" i="582"/>
  <c r="R31" i="582" s="1"/>
  <c r="L31" i="582"/>
  <c r="P30" i="582"/>
  <c r="R30" i="582" s="1"/>
  <c r="L30" i="582"/>
  <c r="P29" i="582"/>
  <c r="R29" i="582" s="1"/>
  <c r="L29" i="582"/>
  <c r="L28" i="582"/>
  <c r="P27" i="582"/>
  <c r="R27" i="582" s="1"/>
  <c r="L27" i="582"/>
  <c r="P26" i="582"/>
  <c r="R26" i="582" s="1"/>
  <c r="L26" i="582"/>
  <c r="P25" i="582"/>
  <c r="R25" i="582" s="1"/>
  <c r="L25" i="582"/>
  <c r="P24" i="582"/>
  <c r="R24" i="582" s="1"/>
  <c r="L24" i="582"/>
  <c r="P23" i="582"/>
  <c r="R23" i="582" s="1"/>
  <c r="L23" i="582"/>
  <c r="P22" i="582"/>
  <c r="R22" i="582" s="1"/>
  <c r="L22" i="582"/>
  <c r="L21" i="582"/>
  <c r="P20" i="582"/>
  <c r="R20" i="582" s="1"/>
  <c r="L20" i="582"/>
  <c r="P19" i="582"/>
  <c r="R19" i="582" s="1"/>
  <c r="L19" i="582"/>
  <c r="P18" i="582"/>
  <c r="R18" i="582" s="1"/>
  <c r="L18" i="582"/>
  <c r="P17" i="582"/>
  <c r="R17" i="582" s="1"/>
  <c r="L17" i="582"/>
  <c r="P16" i="582"/>
  <c r="R16" i="582" s="1"/>
  <c r="L16" i="582"/>
  <c r="P15" i="582"/>
  <c r="R15" i="582" s="1"/>
  <c r="L15" i="582"/>
  <c r="P14" i="582"/>
  <c r="R14" i="582" s="1"/>
  <c r="L14" i="582"/>
  <c r="P13" i="582"/>
  <c r="R13" i="582" s="1"/>
  <c r="L13" i="582"/>
  <c r="P12" i="582"/>
  <c r="L12" i="582"/>
  <c r="M12" i="582" s="1"/>
  <c r="O12" i="582" s="1"/>
  <c r="N12" i="582" s="1"/>
  <c r="A12" i="582"/>
  <c r="P11" i="582"/>
  <c r="R11" i="582" s="1"/>
  <c r="L11" i="582"/>
  <c r="H10" i="582"/>
  <c r="O7" i="582"/>
  <c r="E5" i="582" a="1"/>
  <c r="E5" i="582" s="1"/>
  <c r="E4" i="582" a="1"/>
  <c r="E4" i="582" s="1"/>
  <c r="E3" i="582"/>
  <c r="B2" i="582"/>
  <c r="K56" i="581"/>
  <c r="H56" i="581"/>
  <c r="D56" i="581"/>
  <c r="P52" i="581"/>
  <c r="R52" i="581" s="1"/>
  <c r="L52" i="581"/>
  <c r="P50" i="581"/>
  <c r="R50" i="581" s="1"/>
  <c r="L50" i="581"/>
  <c r="P49" i="581"/>
  <c r="R49" i="581" s="1"/>
  <c r="S49" i="581" s="1"/>
  <c r="U49" i="581" s="1" a="1"/>
  <c r="U49" i="581" s="1"/>
  <c r="T49" i="581" s="1"/>
  <c r="L49" i="581"/>
  <c r="P48" i="581"/>
  <c r="R48" i="581" s="1"/>
  <c r="L48" i="581"/>
  <c r="M48" i="581" s="1"/>
  <c r="O48" i="581" s="1"/>
  <c r="N48" i="581" s="1"/>
  <c r="P47" i="581"/>
  <c r="R47" i="581" s="1"/>
  <c r="S47" i="581" s="1"/>
  <c r="U47" i="581" s="1" a="1"/>
  <c r="U47" i="581" s="1"/>
  <c r="T47" i="581" s="1"/>
  <c r="L47" i="581"/>
  <c r="P46" i="581"/>
  <c r="R46" i="581" s="1"/>
  <c r="L46" i="581"/>
  <c r="P45" i="581"/>
  <c r="R45" i="581" s="1"/>
  <c r="S45" i="581" s="1"/>
  <c r="U45" i="581" s="1" a="1"/>
  <c r="U45" i="581" s="1"/>
  <c r="T45" i="581" s="1"/>
  <c r="L45" i="581"/>
  <c r="L42" i="581"/>
  <c r="L39" i="581"/>
  <c r="L38" i="581"/>
  <c r="L37" i="581"/>
  <c r="L36" i="581"/>
  <c r="P35" i="581"/>
  <c r="R35" i="581" s="1"/>
  <c r="L35" i="581"/>
  <c r="P34" i="581"/>
  <c r="R34" i="581" s="1"/>
  <c r="L34" i="581"/>
  <c r="P33" i="581"/>
  <c r="R33" i="581" s="1"/>
  <c r="L33" i="581"/>
  <c r="P31" i="581"/>
  <c r="R31" i="581" s="1"/>
  <c r="L31" i="581"/>
  <c r="P30" i="581"/>
  <c r="R30" i="581" s="1"/>
  <c r="L30" i="581"/>
  <c r="P29" i="581"/>
  <c r="R29" i="581" s="1"/>
  <c r="L29" i="581"/>
  <c r="P28" i="581"/>
  <c r="R28" i="581" s="1"/>
  <c r="L28" i="581"/>
  <c r="P27" i="581"/>
  <c r="R27" i="581" s="1"/>
  <c r="L27" i="581"/>
  <c r="P26" i="581"/>
  <c r="R26" i="581" s="1"/>
  <c r="S26" i="581" s="1"/>
  <c r="U26" i="581" s="1" a="1"/>
  <c r="U26" i="581" s="1"/>
  <c r="T26" i="581" s="1"/>
  <c r="L26" i="581"/>
  <c r="P25" i="581"/>
  <c r="R25" i="581" s="1"/>
  <c r="L25" i="581"/>
  <c r="P24" i="581"/>
  <c r="R24" i="581" s="1"/>
  <c r="L24" i="581"/>
  <c r="P23" i="581"/>
  <c r="R23" i="581" s="1"/>
  <c r="L23" i="581"/>
  <c r="P22" i="581"/>
  <c r="R22" i="581" s="1"/>
  <c r="L22" i="581"/>
  <c r="P21" i="581"/>
  <c r="R21" i="581" s="1"/>
  <c r="L21" i="581"/>
  <c r="P20" i="581"/>
  <c r="R20" i="581" s="1"/>
  <c r="L20" i="581"/>
  <c r="P16" i="581"/>
  <c r="R16" i="581" s="1"/>
  <c r="L16" i="581"/>
  <c r="A12" i="581"/>
  <c r="L11" i="581"/>
  <c r="H10" i="581"/>
  <c r="O7" i="581"/>
  <c r="E5" i="581" a="1"/>
  <c r="E5" i="581" s="1"/>
  <c r="E4" i="581" a="1"/>
  <c r="E4" i="581" s="1"/>
  <c r="E3" i="581"/>
  <c r="B2" i="581"/>
  <c r="P18" i="580"/>
  <c r="R18" i="580" s="1"/>
  <c r="P19" i="580"/>
  <c r="R19" i="580" s="1"/>
  <c r="P20" i="580"/>
  <c r="R20" i="580" s="1"/>
  <c r="P21" i="580"/>
  <c r="R21" i="580" s="1"/>
  <c r="P22" i="580"/>
  <c r="R22" i="580" s="1"/>
  <c r="P23" i="580"/>
  <c r="R23" i="580" s="1"/>
  <c r="P24" i="580"/>
  <c r="R24" i="580" s="1"/>
  <c r="P25" i="580"/>
  <c r="R25" i="580" s="1"/>
  <c r="P26" i="580"/>
  <c r="R26" i="580" s="1"/>
  <c r="P27" i="580"/>
  <c r="R27" i="580" s="1"/>
  <c r="P29" i="580"/>
  <c r="R29" i="580" s="1"/>
  <c r="P30" i="580"/>
  <c r="R30" i="580" s="1"/>
  <c r="P31" i="580"/>
  <c r="R31" i="580" s="1"/>
  <c r="P32" i="580"/>
  <c r="R32" i="580" s="1"/>
  <c r="P33" i="580"/>
  <c r="R33" i="580" s="1"/>
  <c r="P34" i="580"/>
  <c r="R34" i="580" s="1"/>
  <c r="P35" i="580"/>
  <c r="R35" i="580" s="1"/>
  <c r="P36" i="580"/>
  <c r="R36" i="580" s="1"/>
  <c r="P37" i="580"/>
  <c r="R37" i="580" s="1"/>
  <c r="P38" i="580"/>
  <c r="R38" i="580" s="1"/>
  <c r="P40" i="580"/>
  <c r="R40" i="580" s="1"/>
  <c r="P41" i="580"/>
  <c r="R41" i="580" s="1"/>
  <c r="P42" i="580"/>
  <c r="R42" i="580" s="1"/>
  <c r="P43" i="580"/>
  <c r="R43" i="580" s="1"/>
  <c r="P44" i="580"/>
  <c r="R44" i="580" s="1"/>
  <c r="P45" i="580"/>
  <c r="R45" i="580" s="1"/>
  <c r="P46" i="580"/>
  <c r="R46" i="580" s="1"/>
  <c r="P47" i="580"/>
  <c r="R47" i="580" s="1"/>
  <c r="P48" i="580"/>
  <c r="R48" i="580" s="1"/>
  <c r="P49" i="580"/>
  <c r="R49" i="580" s="1"/>
  <c r="P50" i="580"/>
  <c r="R50" i="580" s="1"/>
  <c r="P11" i="580"/>
  <c r="R11" i="580" s="1"/>
  <c r="K53" i="580"/>
  <c r="H53" i="580"/>
  <c r="D53" i="580"/>
  <c r="P16" i="580"/>
  <c r="R16" i="580" s="1"/>
  <c r="P15" i="580"/>
  <c r="R15" i="580" s="1"/>
  <c r="P14" i="580"/>
  <c r="R14" i="580" s="1"/>
  <c r="P12" i="580"/>
  <c r="A12" i="580"/>
  <c r="H10" i="580"/>
  <c r="O7" i="580"/>
  <c r="E5" i="580" a="1"/>
  <c r="E5" i="580" s="1"/>
  <c r="E4" i="580" a="1"/>
  <c r="E4" i="580" s="1"/>
  <c r="E3" i="580"/>
  <c r="B2" i="580"/>
  <c r="E4" i="519" a="1"/>
  <c r="E4" i="519" s="1"/>
  <c r="E5" i="519" a="1"/>
  <c r="E5" i="519" s="1"/>
  <c r="O7" i="519"/>
  <c r="P159" i="519"/>
  <c r="P158" i="519"/>
  <c r="P157" i="519"/>
  <c r="P156" i="519"/>
  <c r="P155" i="519"/>
  <c r="P154" i="519"/>
  <c r="P153" i="519"/>
  <c r="P152" i="519"/>
  <c r="P151" i="519"/>
  <c r="P150" i="519"/>
  <c r="P149" i="519"/>
  <c r="P148" i="519"/>
  <c r="P147" i="519"/>
  <c r="P146" i="519"/>
  <c r="P145" i="519"/>
  <c r="P143" i="519"/>
  <c r="P142" i="519"/>
  <c r="P141" i="519"/>
  <c r="P140" i="519"/>
  <c r="P139" i="519"/>
  <c r="P138" i="519"/>
  <c r="P137" i="519"/>
  <c r="P136" i="519"/>
  <c r="P135" i="519"/>
  <c r="P134" i="519"/>
  <c r="P133" i="519"/>
  <c r="P132" i="519"/>
  <c r="P131" i="519"/>
  <c r="P130" i="519"/>
  <c r="P129" i="519"/>
  <c r="P128" i="519"/>
  <c r="P127" i="519"/>
  <c r="P126" i="519"/>
  <c r="P124" i="519"/>
  <c r="P122" i="519"/>
  <c r="P121" i="519"/>
  <c r="P120" i="519"/>
  <c r="P119" i="519"/>
  <c r="P118" i="519"/>
  <c r="P117" i="519"/>
  <c r="P116" i="519"/>
  <c r="P115" i="519"/>
  <c r="P114" i="519"/>
  <c r="P113" i="519"/>
  <c r="P112" i="519"/>
  <c r="P111" i="519"/>
  <c r="P110" i="519"/>
  <c r="P109" i="519"/>
  <c r="P108" i="519"/>
  <c r="P104" i="519"/>
  <c r="P103" i="519"/>
  <c r="P102" i="519"/>
  <c r="P101" i="519"/>
  <c r="P100" i="519"/>
  <c r="P99" i="519"/>
  <c r="P98" i="519"/>
  <c r="P97" i="519"/>
  <c r="P96" i="519"/>
  <c r="P95" i="519"/>
  <c r="P94" i="519"/>
  <c r="P93" i="519"/>
  <c r="P92" i="519"/>
  <c r="P91" i="519"/>
  <c r="P90" i="519"/>
  <c r="P89" i="519"/>
  <c r="P88" i="519"/>
  <c r="P87" i="519"/>
  <c r="P86" i="519"/>
  <c r="P85" i="519"/>
  <c r="P84" i="519"/>
  <c r="P83" i="519"/>
  <c r="P82" i="519"/>
  <c r="P81" i="519"/>
  <c r="P80" i="519"/>
  <c r="P79" i="519"/>
  <c r="P78" i="519"/>
  <c r="P77" i="519"/>
  <c r="P76" i="519"/>
  <c r="P75" i="519"/>
  <c r="P74" i="519"/>
  <c r="P73" i="519"/>
  <c r="P70" i="519"/>
  <c r="P69" i="519"/>
  <c r="P68" i="519"/>
  <c r="P67" i="519"/>
  <c r="P66" i="519"/>
  <c r="P65" i="519"/>
  <c r="P64" i="519"/>
  <c r="P63" i="519"/>
  <c r="P62" i="519"/>
  <c r="P61" i="519"/>
  <c r="P60" i="519"/>
  <c r="R60" i="519" s="1"/>
  <c r="P59" i="519"/>
  <c r="P58" i="519"/>
  <c r="P57" i="519"/>
  <c r="P56" i="519"/>
  <c r="P54" i="519"/>
  <c r="P53" i="519"/>
  <c r="P52" i="519"/>
  <c r="P51" i="519"/>
  <c r="P50" i="519"/>
  <c r="P48" i="519"/>
  <c r="P47" i="519"/>
  <c r="P44" i="519"/>
  <c r="P43" i="519"/>
  <c r="P41" i="519"/>
  <c r="P40" i="519"/>
  <c r="P39" i="519"/>
  <c r="P38" i="519"/>
  <c r="P37" i="519"/>
  <c r="P36" i="519"/>
  <c r="P34" i="519"/>
  <c r="P33" i="519"/>
  <c r="P32" i="519"/>
  <c r="P31" i="519"/>
  <c r="P30" i="519"/>
  <c r="P27" i="519"/>
  <c r="P26" i="519"/>
  <c r="P25" i="519"/>
  <c r="P24" i="519"/>
  <c r="P23" i="519"/>
  <c r="P22" i="519"/>
  <c r="P20" i="519"/>
  <c r="P19" i="519"/>
  <c r="P17" i="519"/>
  <c r="P16" i="519"/>
  <c r="P15" i="519"/>
  <c r="P14" i="519"/>
  <c r="P13" i="519"/>
  <c r="P12" i="519"/>
  <c r="E3" i="519"/>
  <c r="H10" i="519"/>
  <c r="R52" i="519"/>
  <c r="R122" i="519"/>
  <c r="F41" i="475" a="1"/>
  <c r="F21" i="475" a="1"/>
  <c r="F66" i="475" a="1"/>
  <c r="E41" i="475" a="1"/>
  <c r="F81" i="475" a="1"/>
  <c r="A16" i="611" l="1"/>
  <c r="Q10" i="611"/>
  <c r="F66" i="475"/>
  <c r="F81" i="475"/>
  <c r="I3" i="611"/>
  <c r="U10" i="611"/>
  <c r="U2" i="611" s="1"/>
  <c r="N11" i="611"/>
  <c r="O10" i="611"/>
  <c r="O2" i="611" s="1"/>
  <c r="K10" i="611"/>
  <c r="A15" i="610"/>
  <c r="A16" i="610" s="1"/>
  <c r="E41" i="475"/>
  <c r="F41" i="475"/>
  <c r="F21" i="475"/>
  <c r="I3" i="610"/>
  <c r="O50" i="610"/>
  <c r="N11" i="610"/>
  <c r="O10" i="610"/>
  <c r="O2" i="610" s="1"/>
  <c r="K10" i="610"/>
  <c r="Q10" i="610"/>
  <c r="M12" i="609"/>
  <c r="O12" i="609" s="1"/>
  <c r="N12" i="609" s="1"/>
  <c r="S23" i="609"/>
  <c r="U23" i="609" s="1" a="1"/>
  <c r="U23" i="609" s="1"/>
  <c r="T23" i="609" s="1"/>
  <c r="S30" i="609"/>
  <c r="U30" i="609" s="1" a="1"/>
  <c r="U30" i="609" s="1"/>
  <c r="T30" i="609" s="1"/>
  <c r="S32" i="609"/>
  <c r="U32" i="609" s="1" a="1"/>
  <c r="U32" i="609" s="1"/>
  <c r="T32" i="609" s="1"/>
  <c r="S34" i="609"/>
  <c r="U34" i="609" s="1" a="1"/>
  <c r="U34" i="609" s="1"/>
  <c r="T34" i="609" s="1"/>
  <c r="S36" i="609"/>
  <c r="U36" i="609" s="1" a="1"/>
  <c r="U36" i="609" s="1"/>
  <c r="T36" i="609" s="1"/>
  <c r="S38" i="609"/>
  <c r="U38" i="609" s="1" a="1"/>
  <c r="U38" i="609" s="1"/>
  <c r="T38" i="609" s="1"/>
  <c r="S22" i="609"/>
  <c r="U22" i="609" s="1" a="1"/>
  <c r="U22" i="609" s="1"/>
  <c r="T22" i="609" s="1"/>
  <c r="S26" i="609"/>
  <c r="U26" i="609" s="1" a="1"/>
  <c r="U26" i="609" s="1"/>
  <c r="T26" i="609" s="1"/>
  <c r="S31" i="609"/>
  <c r="U31" i="609" s="1" a="1"/>
  <c r="U31" i="609" s="1"/>
  <c r="T31" i="609" s="1"/>
  <c r="M22" i="609"/>
  <c r="O22" i="609" s="1"/>
  <c r="N22" i="609" s="1"/>
  <c r="M26" i="609"/>
  <c r="O26" i="609" s="1"/>
  <c r="N26" i="609" s="1"/>
  <c r="S35" i="609"/>
  <c r="U35" i="609" s="1" a="1"/>
  <c r="U35" i="609" s="1"/>
  <c r="T35" i="609" s="1"/>
  <c r="S37" i="609"/>
  <c r="U37" i="609" s="1" a="1"/>
  <c r="U37" i="609" s="1"/>
  <c r="T37" i="609" s="1"/>
  <c r="S39" i="609"/>
  <c r="U39" i="609" s="1" a="1"/>
  <c r="U39" i="609" s="1"/>
  <c r="T39" i="609" s="1"/>
  <c r="A13" i="609"/>
  <c r="M13" i="609"/>
  <c r="O13" i="609" s="1"/>
  <c r="N13" i="609" s="1"/>
  <c r="S18" i="609"/>
  <c r="U18" i="609" s="1" a="1"/>
  <c r="U18" i="609" s="1"/>
  <c r="T18" i="609" s="1"/>
  <c r="M25" i="609"/>
  <c r="O25" i="609" s="1"/>
  <c r="N25" i="609" s="1"/>
  <c r="M29" i="609"/>
  <c r="O29" i="609" s="1"/>
  <c r="N29" i="609" s="1"/>
  <c r="M31" i="609"/>
  <c r="O31" i="609" s="1"/>
  <c r="N31" i="609" s="1"/>
  <c r="M65" i="608"/>
  <c r="O65" i="608" s="1"/>
  <c r="N65" i="608" s="1"/>
  <c r="M19" i="608"/>
  <c r="O19" i="608" s="1"/>
  <c r="N19" i="608" s="1"/>
  <c r="M23" i="608"/>
  <c r="O23" i="608" s="1"/>
  <c r="N23" i="608" s="1"/>
  <c r="M25" i="608"/>
  <c r="O25" i="608" s="1"/>
  <c r="N25" i="608" s="1"/>
  <c r="M27" i="608"/>
  <c r="O27" i="608" s="1"/>
  <c r="N27" i="608" s="1"/>
  <c r="M29" i="608"/>
  <c r="O29" i="608" s="1"/>
  <c r="N29" i="608" s="1"/>
  <c r="S50" i="608"/>
  <c r="U50" i="608" s="1" a="1"/>
  <c r="U50" i="608" s="1"/>
  <c r="T50" i="608" s="1"/>
  <c r="S57" i="608"/>
  <c r="U57" i="608" s="1" a="1"/>
  <c r="U57" i="608" s="1"/>
  <c r="T57" i="608" s="1"/>
  <c r="S59" i="608"/>
  <c r="U59" i="608" s="1" a="1"/>
  <c r="U59" i="608" s="1"/>
  <c r="T59" i="608" s="1"/>
  <c r="M63" i="608"/>
  <c r="O63" i="608" s="1"/>
  <c r="N63" i="608" s="1"/>
  <c r="S66" i="608"/>
  <c r="U66" i="608" s="1" a="1"/>
  <c r="U66" i="608" s="1"/>
  <c r="T66" i="608" s="1"/>
  <c r="S21" i="608"/>
  <c r="U21" i="608" s="1" a="1"/>
  <c r="U21" i="608" s="1"/>
  <c r="T21" i="608" s="1"/>
  <c r="S33" i="608"/>
  <c r="U33" i="608" s="1" a="1"/>
  <c r="U33" i="608" s="1"/>
  <c r="T33" i="608" s="1"/>
  <c r="M47" i="608"/>
  <c r="O47" i="608" s="1"/>
  <c r="N47" i="608" s="1"/>
  <c r="M49" i="608"/>
  <c r="O49" i="608" s="1"/>
  <c r="N49" i="608" s="1"/>
  <c r="S38" i="608"/>
  <c r="U38" i="608" s="1" a="1"/>
  <c r="U38" i="608" s="1"/>
  <c r="T38" i="608" s="1"/>
  <c r="S42" i="608"/>
  <c r="U42" i="608" s="1" a="1"/>
  <c r="U42" i="608" s="1"/>
  <c r="T42" i="608" s="1"/>
  <c r="M37" i="608"/>
  <c r="O37" i="608" s="1"/>
  <c r="N37" i="608" s="1"/>
  <c r="S72" i="608"/>
  <c r="U72" i="608" s="1" a="1"/>
  <c r="U72" i="608" s="1"/>
  <c r="T72" i="608" s="1"/>
  <c r="M22" i="608"/>
  <c r="O22" i="608" s="1"/>
  <c r="N22" i="608" s="1"/>
  <c r="M24" i="608"/>
  <c r="O24" i="608" s="1"/>
  <c r="N24" i="608" s="1"/>
  <c r="M30" i="608"/>
  <c r="O30" i="608" s="1"/>
  <c r="N30" i="608" s="1"/>
  <c r="M34" i="608"/>
  <c r="O34" i="608" s="1"/>
  <c r="N34" i="608" s="1"/>
  <c r="S47" i="608"/>
  <c r="U47" i="608" s="1" a="1"/>
  <c r="U47" i="608" s="1"/>
  <c r="T47" i="608" s="1"/>
  <c r="S49" i="608"/>
  <c r="U49" i="608" s="1" a="1"/>
  <c r="U49" i="608" s="1"/>
  <c r="T49" i="608" s="1"/>
  <c r="M56" i="608"/>
  <c r="O56" i="608" s="1"/>
  <c r="N56" i="608" s="1"/>
  <c r="M62" i="608"/>
  <c r="O62" i="608" s="1"/>
  <c r="N62" i="608" s="1"/>
  <c r="S22" i="608"/>
  <c r="U22" i="608" s="1" a="1"/>
  <c r="U22" i="608" s="1"/>
  <c r="T22" i="608" s="1"/>
  <c r="S30" i="608"/>
  <c r="U30" i="608" s="1" a="1"/>
  <c r="U30" i="608" s="1"/>
  <c r="T30" i="608" s="1"/>
  <c r="M48" i="608"/>
  <c r="O48" i="608" s="1"/>
  <c r="N48" i="608" s="1"/>
  <c r="S56" i="608"/>
  <c r="U56" i="608" s="1" a="1"/>
  <c r="U56" i="608" s="1"/>
  <c r="T56" i="608" s="1"/>
  <c r="S58" i="608"/>
  <c r="U58" i="608" s="1" a="1"/>
  <c r="U58" i="608" s="1"/>
  <c r="T58" i="608" s="1"/>
  <c r="M12" i="608"/>
  <c r="O12" i="608" s="1"/>
  <c r="N12" i="608" s="1"/>
  <c r="M14" i="608"/>
  <c r="O14" i="608" s="1"/>
  <c r="N14" i="608" s="1"/>
  <c r="M16" i="608"/>
  <c r="O16" i="608" s="1"/>
  <c r="N16" i="608" s="1"/>
  <c r="S29" i="608"/>
  <c r="U29" i="608" s="1" a="1"/>
  <c r="U29" i="608" s="1"/>
  <c r="T29" i="608" s="1"/>
  <c r="M39" i="608"/>
  <c r="O39" i="608" s="1"/>
  <c r="N39" i="608" s="1"/>
  <c r="M43" i="608"/>
  <c r="O43" i="608" s="1"/>
  <c r="N43" i="608" s="1"/>
  <c r="S11" i="608"/>
  <c r="U11" i="608" s="1" a="1"/>
  <c r="U11" i="608" s="1"/>
  <c r="T11" i="608" s="1"/>
  <c r="S69" i="608"/>
  <c r="U69" i="608" s="1" a="1"/>
  <c r="U69" i="608" s="1"/>
  <c r="T69" i="608" s="1"/>
  <c r="S73" i="608"/>
  <c r="U73" i="608" s="1" a="1"/>
  <c r="U73" i="608" s="1"/>
  <c r="T73" i="608" s="1"/>
  <c r="M11" i="608"/>
  <c r="O11" i="608" s="1"/>
  <c r="N11" i="608" s="1"/>
  <c r="S14" i="608"/>
  <c r="U14" i="608" s="1" a="1"/>
  <c r="U14" i="608" s="1"/>
  <c r="T14" i="608" s="1"/>
  <c r="S16" i="608"/>
  <c r="U16" i="608" s="1" a="1"/>
  <c r="U16" i="608" s="1"/>
  <c r="T16" i="608" s="1"/>
  <c r="S39" i="608"/>
  <c r="U39" i="608" s="1" a="1"/>
  <c r="U39" i="608" s="1"/>
  <c r="T39" i="608" s="1"/>
  <c r="S41" i="608"/>
  <c r="U41" i="608" s="1" a="1"/>
  <c r="U41" i="608" s="1"/>
  <c r="T41" i="608" s="1"/>
  <c r="S43" i="608"/>
  <c r="U43" i="608" s="1" a="1"/>
  <c r="U43" i="608" s="1"/>
  <c r="T43" i="608" s="1"/>
  <c r="S54" i="608"/>
  <c r="U54" i="608" s="1" a="1"/>
  <c r="U54" i="608" s="1"/>
  <c r="T54" i="608" s="1"/>
  <c r="M68" i="608"/>
  <c r="O68" i="608" s="1"/>
  <c r="N68" i="608" s="1"/>
  <c r="M55" i="608"/>
  <c r="O55" i="608" s="1"/>
  <c r="N55" i="608" s="1"/>
  <c r="M23" i="607"/>
  <c r="O23" i="607" s="1"/>
  <c r="N23" i="607" s="1"/>
  <c r="S46" i="607"/>
  <c r="U46" i="607" s="1" a="1"/>
  <c r="U46" i="607" s="1"/>
  <c r="T46" i="607" s="1"/>
  <c r="M30" i="607"/>
  <c r="O30" i="607" s="1"/>
  <c r="N30" i="607" s="1"/>
  <c r="S14" i="607"/>
  <c r="U14" i="607" s="1" a="1"/>
  <c r="U14" i="607" s="1"/>
  <c r="T14" i="607" s="1"/>
  <c r="M15" i="607"/>
  <c r="O15" i="607" s="1"/>
  <c r="N15" i="607" s="1"/>
  <c r="S24" i="607"/>
  <c r="U24" i="607" s="1" a="1"/>
  <c r="U24" i="607" s="1"/>
  <c r="T24" i="607" s="1"/>
  <c r="S26" i="607"/>
  <c r="U26" i="607" s="1" a="1"/>
  <c r="U26" i="607" s="1"/>
  <c r="T26" i="607" s="1"/>
  <c r="M40" i="607"/>
  <c r="O40" i="607" s="1"/>
  <c r="N40" i="607" s="1"/>
  <c r="M46" i="607"/>
  <c r="O46" i="607" s="1"/>
  <c r="N46" i="607" s="1"/>
  <c r="M31" i="607"/>
  <c r="O31" i="607" s="1"/>
  <c r="N31" i="607" s="1"/>
  <c r="S48" i="607"/>
  <c r="U48" i="607" s="1" a="1"/>
  <c r="U48" i="607" s="1"/>
  <c r="T48" i="607" s="1"/>
  <c r="M16" i="607"/>
  <c r="O16" i="607" s="1"/>
  <c r="N16" i="607" s="1"/>
  <c r="S25" i="607"/>
  <c r="U25" i="607" s="1" a="1"/>
  <c r="U25" i="607" s="1"/>
  <c r="T25" i="607" s="1"/>
  <c r="S27" i="607"/>
  <c r="U27" i="607" s="1" a="1"/>
  <c r="U27" i="607" s="1"/>
  <c r="T27" i="607" s="1"/>
  <c r="M39" i="607"/>
  <c r="O39" i="607" s="1"/>
  <c r="N39" i="607" s="1"/>
  <c r="S31" i="607"/>
  <c r="U31" i="607" s="1" a="1"/>
  <c r="U31" i="607" s="1"/>
  <c r="T31" i="607" s="1"/>
  <c r="S33" i="607"/>
  <c r="U33" i="607" s="1" a="1"/>
  <c r="U33" i="607" s="1"/>
  <c r="T33" i="607" s="1"/>
  <c r="S35" i="607"/>
  <c r="U35" i="607" s="1" a="1"/>
  <c r="U35" i="607" s="1"/>
  <c r="T35" i="607" s="1"/>
  <c r="M47" i="607"/>
  <c r="O47" i="607" s="1"/>
  <c r="N47" i="607" s="1"/>
  <c r="M19" i="606"/>
  <c r="O19" i="606" s="1"/>
  <c r="N19" i="606" s="1"/>
  <c r="M21" i="606"/>
  <c r="O21" i="606" s="1"/>
  <c r="N21" i="606" s="1"/>
  <c r="S26" i="606"/>
  <c r="U26" i="606" s="1" a="1"/>
  <c r="U26" i="606" s="1"/>
  <c r="T26" i="606" s="1"/>
  <c r="M23" i="606"/>
  <c r="O23" i="606" s="1"/>
  <c r="N23" i="606" s="1"/>
  <c r="S13" i="606"/>
  <c r="U13" i="606" s="1" a="1"/>
  <c r="U13" i="606" s="1"/>
  <c r="T13" i="606" s="1"/>
  <c r="S15" i="606"/>
  <c r="U15" i="606" s="1" a="1"/>
  <c r="U15" i="606" s="1"/>
  <c r="T15" i="606" s="1"/>
  <c r="S37" i="606"/>
  <c r="U37" i="606" s="1" a="1"/>
  <c r="U37" i="606" s="1"/>
  <c r="T37" i="606" s="1"/>
  <c r="M14" i="606"/>
  <c r="O14" i="606" s="1"/>
  <c r="N14" i="606" s="1"/>
  <c r="S33" i="606"/>
  <c r="U33" i="606" s="1" a="1"/>
  <c r="U33" i="606" s="1"/>
  <c r="T33" i="606" s="1"/>
  <c r="M15" i="606"/>
  <c r="O15" i="606" s="1"/>
  <c r="N15" i="606" s="1"/>
  <c r="S17" i="606"/>
  <c r="U17" i="606" s="1" a="1"/>
  <c r="U17" i="606" s="1"/>
  <c r="T17" i="606" s="1"/>
  <c r="S29" i="606"/>
  <c r="U29" i="606" s="1" a="1"/>
  <c r="U29" i="606" s="1"/>
  <c r="T29" i="606" s="1"/>
  <c r="M35" i="606"/>
  <c r="O35" i="606" s="1"/>
  <c r="N35" i="606" s="1"/>
  <c r="M37" i="606"/>
  <c r="O37" i="606" s="1"/>
  <c r="N37" i="606" s="1"/>
  <c r="M23" i="605"/>
  <c r="O23" i="605" s="1"/>
  <c r="N23" i="605" s="1"/>
  <c r="M13" i="605"/>
  <c r="O13" i="605" s="1"/>
  <c r="N13" i="605" s="1"/>
  <c r="S16" i="605"/>
  <c r="U16" i="605" s="1" a="1"/>
  <c r="U16" i="605" s="1"/>
  <c r="T16" i="605" s="1"/>
  <c r="S18" i="605"/>
  <c r="U18" i="605" s="1" a="1"/>
  <c r="U18" i="605" s="1"/>
  <c r="T18" i="605" s="1"/>
  <c r="M14" i="605"/>
  <c r="O14" i="605" s="1"/>
  <c r="N14" i="605" s="1"/>
  <c r="M18" i="605"/>
  <c r="O18" i="605" s="1"/>
  <c r="N18" i="605" s="1"/>
  <c r="M20" i="605"/>
  <c r="O20" i="605" s="1"/>
  <c r="N20" i="605" s="1"/>
  <c r="S27" i="605"/>
  <c r="U27" i="605" s="1" a="1"/>
  <c r="U27" i="605" s="1"/>
  <c r="T27" i="605" s="1"/>
  <c r="S59" i="604"/>
  <c r="U59" i="604" s="1" a="1"/>
  <c r="U59" i="604" s="1"/>
  <c r="T59" i="604" s="1"/>
  <c r="S63" i="604"/>
  <c r="U63" i="604" s="1" a="1"/>
  <c r="U63" i="604" s="1"/>
  <c r="T63" i="604" s="1"/>
  <c r="S73" i="604"/>
  <c r="U73" i="604" s="1" a="1"/>
  <c r="U73" i="604" s="1"/>
  <c r="T73" i="604" s="1"/>
  <c r="S75" i="604"/>
  <c r="U75" i="604" s="1" a="1"/>
  <c r="U75" i="604" s="1"/>
  <c r="T75" i="604" s="1"/>
  <c r="M54" i="604"/>
  <c r="O54" i="604" s="1"/>
  <c r="N54" i="604" s="1"/>
  <c r="M56" i="604"/>
  <c r="O56" i="604" s="1"/>
  <c r="N56" i="604" s="1"/>
  <c r="M68" i="604"/>
  <c r="O68" i="604" s="1"/>
  <c r="N68" i="604" s="1"/>
  <c r="M72" i="604"/>
  <c r="O72" i="604" s="1"/>
  <c r="N72" i="604" s="1"/>
  <c r="M79" i="604"/>
  <c r="O79" i="604" s="1"/>
  <c r="N79" i="604" s="1"/>
  <c r="M81" i="604"/>
  <c r="O81" i="604" s="1"/>
  <c r="N81" i="604" s="1"/>
  <c r="M95" i="604"/>
  <c r="O95" i="604" s="1"/>
  <c r="N95" i="604" s="1"/>
  <c r="M30" i="604"/>
  <c r="O30" i="604" s="1"/>
  <c r="N30" i="604" s="1"/>
  <c r="S80" i="604"/>
  <c r="U80" i="604" s="1" a="1"/>
  <c r="U80" i="604" s="1"/>
  <c r="T80" i="604" s="1"/>
  <c r="S60" i="604"/>
  <c r="U60" i="604" s="1" a="1"/>
  <c r="U60" i="604" s="1"/>
  <c r="T60" i="604" s="1"/>
  <c r="S64" i="604"/>
  <c r="U64" i="604" s="1" a="1"/>
  <c r="U64" i="604" s="1"/>
  <c r="T64" i="604" s="1"/>
  <c r="S68" i="604"/>
  <c r="U68" i="604" s="1" a="1"/>
  <c r="U68" i="604" s="1"/>
  <c r="T68" i="604" s="1"/>
  <c r="S70" i="604"/>
  <c r="U70" i="604" s="1" a="1"/>
  <c r="U70" i="604" s="1"/>
  <c r="T70" i="604" s="1"/>
  <c r="S72" i="604"/>
  <c r="U72" i="604" s="1" a="1"/>
  <c r="U72" i="604" s="1"/>
  <c r="T72" i="604" s="1"/>
  <c r="S79" i="604"/>
  <c r="U79" i="604" s="1" a="1"/>
  <c r="U79" i="604" s="1"/>
  <c r="T79" i="604" s="1"/>
  <c r="S81" i="604"/>
  <c r="U81" i="604" s="1" a="1"/>
  <c r="U81" i="604" s="1"/>
  <c r="T81" i="604" s="1"/>
  <c r="S95" i="604"/>
  <c r="U95" i="604" s="1" a="1"/>
  <c r="U95" i="604" s="1"/>
  <c r="T95" i="604" s="1"/>
  <c r="M49" i="604"/>
  <c r="O49" i="604" s="1"/>
  <c r="N49" i="604" s="1"/>
  <c r="M53" i="604"/>
  <c r="O53" i="604" s="1"/>
  <c r="N53" i="604" s="1"/>
  <c r="M57" i="604"/>
  <c r="O57" i="604" s="1"/>
  <c r="N57" i="604" s="1"/>
  <c r="M59" i="604"/>
  <c r="O59" i="604" s="1"/>
  <c r="N59" i="604" s="1"/>
  <c r="S35" i="604"/>
  <c r="U35" i="604" s="1" a="1"/>
  <c r="U35" i="604" s="1"/>
  <c r="T35" i="604" s="1"/>
  <c r="M17" i="604"/>
  <c r="O17" i="604" s="1"/>
  <c r="N17" i="604" s="1"/>
  <c r="M23" i="604"/>
  <c r="O23" i="604" s="1"/>
  <c r="N23" i="604" s="1"/>
  <c r="M25" i="604"/>
  <c r="O25" i="604" s="1"/>
  <c r="N25" i="604" s="1"/>
  <c r="M38" i="604"/>
  <c r="O38" i="604" s="1"/>
  <c r="N38" i="604" s="1"/>
  <c r="M44" i="604"/>
  <c r="O44" i="604" s="1"/>
  <c r="N44" i="604" s="1"/>
  <c r="M27" i="604"/>
  <c r="O27" i="604" s="1"/>
  <c r="N27" i="604" s="1"/>
  <c r="S50" i="604"/>
  <c r="U50" i="604" s="1" a="1"/>
  <c r="U50" i="604" s="1"/>
  <c r="T50" i="604" s="1"/>
  <c r="S52" i="604"/>
  <c r="U52" i="604" s="1" a="1"/>
  <c r="U52" i="604" s="1"/>
  <c r="T52" i="604" s="1"/>
  <c r="S54" i="604"/>
  <c r="U54" i="604" s="1" a="1"/>
  <c r="U54" i="604" s="1"/>
  <c r="T54" i="604" s="1"/>
  <c r="S56" i="604"/>
  <c r="U56" i="604" s="1" a="1"/>
  <c r="U56" i="604" s="1"/>
  <c r="T56" i="604" s="1"/>
  <c r="S58" i="604"/>
  <c r="U58" i="604" s="1" a="1"/>
  <c r="U58" i="604" s="1"/>
  <c r="T58" i="604" s="1"/>
  <c r="M80" i="604"/>
  <c r="O80" i="604" s="1"/>
  <c r="N80" i="604" s="1"/>
  <c r="S15" i="604"/>
  <c r="U15" i="604" s="1" a="1"/>
  <c r="U15" i="604" s="1"/>
  <c r="T15" i="604" s="1"/>
  <c r="S19" i="604"/>
  <c r="U19" i="604" s="1" a="1"/>
  <c r="U19" i="604" s="1"/>
  <c r="T19" i="604" s="1"/>
  <c r="M35" i="604"/>
  <c r="O35" i="604" s="1"/>
  <c r="N35" i="604" s="1"/>
  <c r="M37" i="604"/>
  <c r="O37" i="604" s="1"/>
  <c r="N37" i="604" s="1"/>
  <c r="M39" i="604"/>
  <c r="O39" i="604" s="1"/>
  <c r="N39" i="604" s="1"/>
  <c r="M41" i="604"/>
  <c r="O41" i="604" s="1"/>
  <c r="N41" i="604" s="1"/>
  <c r="M90" i="604"/>
  <c r="O90" i="604" s="1"/>
  <c r="N90" i="604" s="1"/>
  <c r="M12" i="604"/>
  <c r="O12" i="604" s="1"/>
  <c r="N12" i="604" s="1"/>
  <c r="M14" i="604"/>
  <c r="O14" i="604" s="1"/>
  <c r="N14" i="604" s="1"/>
  <c r="M16" i="604"/>
  <c r="O16" i="604" s="1"/>
  <c r="N16" i="604" s="1"/>
  <c r="M18" i="604"/>
  <c r="O18" i="604" s="1"/>
  <c r="N18" i="604" s="1"/>
  <c r="M20" i="604"/>
  <c r="O20" i="604" s="1"/>
  <c r="N20" i="604" s="1"/>
  <c r="S37" i="604"/>
  <c r="U37" i="604" s="1" a="1"/>
  <c r="U37" i="604" s="1"/>
  <c r="T37" i="604" s="1"/>
  <c r="S43" i="604"/>
  <c r="U43" i="604" s="1" a="1"/>
  <c r="U43" i="604" s="1"/>
  <c r="T43" i="604" s="1"/>
  <c r="S47" i="604"/>
  <c r="U47" i="604" s="1" a="1"/>
  <c r="U47" i="604" s="1"/>
  <c r="T47" i="604" s="1"/>
  <c r="M61" i="604"/>
  <c r="O61" i="604" s="1"/>
  <c r="N61" i="604" s="1"/>
  <c r="M63" i="604"/>
  <c r="O63" i="604" s="1"/>
  <c r="N63" i="604" s="1"/>
  <c r="M71" i="604"/>
  <c r="O71" i="604" s="1"/>
  <c r="N71" i="604" s="1"/>
  <c r="S84" i="604"/>
  <c r="U84" i="604" s="1" a="1"/>
  <c r="U84" i="604" s="1"/>
  <c r="T84" i="604" s="1"/>
  <c r="S90" i="604"/>
  <c r="U90" i="604" s="1" a="1"/>
  <c r="U90" i="604" s="1"/>
  <c r="T90" i="604" s="1"/>
  <c r="S15" i="603"/>
  <c r="U15" i="603" s="1" a="1"/>
  <c r="U15" i="603" s="1"/>
  <c r="T15" i="603" s="1"/>
  <c r="S47" i="603"/>
  <c r="U47" i="603" s="1" a="1"/>
  <c r="U47" i="603" s="1"/>
  <c r="T47" i="603" s="1"/>
  <c r="S49" i="603"/>
  <c r="U49" i="603" s="1" a="1"/>
  <c r="U49" i="603" s="1"/>
  <c r="T49" i="603" s="1"/>
  <c r="M55" i="603"/>
  <c r="O55" i="603" s="1"/>
  <c r="N55" i="603" s="1"/>
  <c r="S59" i="603"/>
  <c r="U59" i="603" s="1" a="1"/>
  <c r="U59" i="603" s="1"/>
  <c r="T59" i="603" s="1"/>
  <c r="S61" i="603"/>
  <c r="U61" i="603" s="1" a="1"/>
  <c r="U61" i="603" s="1"/>
  <c r="T61" i="603" s="1"/>
  <c r="S63" i="603"/>
  <c r="U63" i="603" s="1" a="1"/>
  <c r="U63" i="603" s="1"/>
  <c r="T63" i="603" s="1"/>
  <c r="M70" i="603"/>
  <c r="O70" i="603" s="1"/>
  <c r="N70" i="603" s="1"/>
  <c r="M72" i="603"/>
  <c r="O72" i="603" s="1"/>
  <c r="N72" i="603" s="1"/>
  <c r="M12" i="603"/>
  <c r="O12" i="603" s="1"/>
  <c r="N12" i="603" s="1"/>
  <c r="S46" i="603"/>
  <c r="U46" i="603" s="1" a="1"/>
  <c r="U46" i="603" s="1"/>
  <c r="T46" i="603" s="1"/>
  <c r="M62" i="603"/>
  <c r="O62" i="603" s="1"/>
  <c r="N62" i="603" s="1"/>
  <c r="S66" i="603"/>
  <c r="U66" i="603" s="1" a="1"/>
  <c r="U66" i="603" s="1"/>
  <c r="T66" i="603" s="1"/>
  <c r="M18" i="603"/>
  <c r="O18" i="603" s="1"/>
  <c r="N18" i="603" s="1"/>
  <c r="M28" i="603"/>
  <c r="O28" i="603" s="1"/>
  <c r="N28" i="603" s="1"/>
  <c r="M30" i="603"/>
  <c r="O30" i="603" s="1"/>
  <c r="N30" i="603" s="1"/>
  <c r="S37" i="603"/>
  <c r="U37" i="603" s="1" a="1"/>
  <c r="U37" i="603" s="1"/>
  <c r="T37" i="603" s="1"/>
  <c r="S41" i="603"/>
  <c r="U41" i="603" s="1" a="1"/>
  <c r="U41" i="603" s="1"/>
  <c r="T41" i="603" s="1"/>
  <c r="S73" i="603"/>
  <c r="U73" i="603" s="1" a="1"/>
  <c r="U73" i="603" s="1"/>
  <c r="T73" i="603" s="1"/>
  <c r="M21" i="603"/>
  <c r="O21" i="603" s="1"/>
  <c r="N21" i="603" s="1"/>
  <c r="M29" i="603"/>
  <c r="O29" i="603" s="1"/>
  <c r="N29" i="603" s="1"/>
  <c r="M50" i="603"/>
  <c r="O50" i="603" s="1"/>
  <c r="N50" i="603" s="1"/>
  <c r="M60" i="603"/>
  <c r="O60" i="603" s="1"/>
  <c r="N60" i="603" s="1"/>
  <c r="S67" i="603"/>
  <c r="U67" i="603" s="1" a="1"/>
  <c r="U67" i="603" s="1"/>
  <c r="T67" i="603" s="1"/>
  <c r="S45" i="602"/>
  <c r="U45" i="602" s="1" a="1"/>
  <c r="U45" i="602" s="1"/>
  <c r="T45" i="602" s="1"/>
  <c r="M14" i="602"/>
  <c r="O14" i="602" s="1"/>
  <c r="N14" i="602" s="1"/>
  <c r="M26" i="602"/>
  <c r="O26" i="602" s="1"/>
  <c r="N26" i="602" s="1"/>
  <c r="M28" i="602"/>
  <c r="O28" i="602" s="1"/>
  <c r="N28" i="602" s="1"/>
  <c r="M12" i="602"/>
  <c r="O12" i="602" s="1"/>
  <c r="N12" i="602" s="1"/>
  <c r="S20" i="602"/>
  <c r="U20" i="602" s="1" a="1"/>
  <c r="U20" i="602" s="1"/>
  <c r="T20" i="602" s="1"/>
  <c r="S22" i="602"/>
  <c r="U22" i="602" s="1" a="1"/>
  <c r="U22" i="602" s="1"/>
  <c r="T22" i="602" s="1"/>
  <c r="M21" i="602"/>
  <c r="O21" i="602" s="1"/>
  <c r="N21" i="602" s="1"/>
  <c r="M23" i="602"/>
  <c r="O23" i="602" s="1"/>
  <c r="N23" i="602" s="1"/>
  <c r="M42" i="602"/>
  <c r="O42" i="602" s="1"/>
  <c r="N42" i="602" s="1"/>
  <c r="M44" i="602"/>
  <c r="O44" i="602" s="1"/>
  <c r="N44" i="602" s="1"/>
  <c r="M13" i="602"/>
  <c r="O13" i="602" s="1"/>
  <c r="N13" i="602" s="1"/>
  <c r="S18" i="602"/>
  <c r="U18" i="602" s="1" a="1"/>
  <c r="U18" i="602" s="1"/>
  <c r="T18" i="602" s="1"/>
  <c r="S21" i="602"/>
  <c r="U21" i="602" s="1" a="1"/>
  <c r="U21" i="602" s="1"/>
  <c r="T21" i="602" s="1"/>
  <c r="S25" i="602"/>
  <c r="U25" i="602" s="1" a="1"/>
  <c r="U25" i="602" s="1"/>
  <c r="T25" i="602" s="1"/>
  <c r="M46" i="602"/>
  <c r="O46" i="602" s="1"/>
  <c r="N46" i="602" s="1"/>
  <c r="M48" i="602"/>
  <c r="O48" i="602" s="1"/>
  <c r="N48" i="602" s="1"/>
  <c r="M33" i="602"/>
  <c r="O33" i="602" s="1"/>
  <c r="N33" i="602" s="1"/>
  <c r="M35" i="602"/>
  <c r="O35" i="602" s="1"/>
  <c r="N35" i="602" s="1"/>
  <c r="S44" i="602"/>
  <c r="U44" i="602" s="1" a="1"/>
  <c r="U44" i="602" s="1"/>
  <c r="T44" i="602" s="1"/>
  <c r="S14" i="602"/>
  <c r="U14" i="602" s="1" a="1"/>
  <c r="U14" i="602" s="1"/>
  <c r="T14" i="602" s="1"/>
  <c r="M45" i="602"/>
  <c r="O45" i="602" s="1"/>
  <c r="N45" i="602" s="1"/>
  <c r="S48" i="602"/>
  <c r="U48" i="602" s="1" a="1"/>
  <c r="U48" i="602" s="1"/>
  <c r="T48" i="602" s="1"/>
  <c r="M15" i="602"/>
  <c r="O15" i="602" s="1"/>
  <c r="N15" i="602" s="1"/>
  <c r="M17" i="602"/>
  <c r="O17" i="602" s="1"/>
  <c r="N17" i="602" s="1"/>
  <c r="M49" i="602"/>
  <c r="O49" i="602" s="1"/>
  <c r="N49" i="602" s="1"/>
  <c r="S39" i="602"/>
  <c r="U39" i="602" s="1" a="1"/>
  <c r="U39" i="602" s="1"/>
  <c r="T39" i="602" s="1"/>
  <c r="S31" i="601"/>
  <c r="U31" i="601" s="1" a="1"/>
  <c r="U31" i="601" s="1"/>
  <c r="T31" i="601" s="1"/>
  <c r="S35" i="601"/>
  <c r="U35" i="601" s="1" a="1"/>
  <c r="U35" i="601" s="1"/>
  <c r="T35" i="601" s="1"/>
  <c r="S37" i="601"/>
  <c r="U37" i="601" s="1" a="1"/>
  <c r="U37" i="601" s="1"/>
  <c r="T37" i="601" s="1"/>
  <c r="S49" i="601"/>
  <c r="U49" i="601" s="1" a="1"/>
  <c r="U49" i="601" s="1"/>
  <c r="T49" i="601" s="1"/>
  <c r="S51" i="601"/>
  <c r="U51" i="601" s="1" a="1"/>
  <c r="U51" i="601" s="1"/>
  <c r="T51" i="601" s="1"/>
  <c r="S53" i="601"/>
  <c r="U53" i="601" s="1" a="1"/>
  <c r="U53" i="601" s="1"/>
  <c r="T53" i="601" s="1"/>
  <c r="S57" i="601"/>
  <c r="U57" i="601" s="1" a="1"/>
  <c r="U57" i="601" s="1"/>
  <c r="T57" i="601" s="1"/>
  <c r="S61" i="601"/>
  <c r="U61" i="601" s="1" a="1"/>
  <c r="U61" i="601" s="1"/>
  <c r="T61" i="601" s="1"/>
  <c r="M58" i="601"/>
  <c r="O58" i="601" s="1"/>
  <c r="N58" i="601" s="1"/>
  <c r="M62" i="601"/>
  <c r="O62" i="601" s="1"/>
  <c r="N62" i="601" s="1"/>
  <c r="M14" i="601"/>
  <c r="O14" i="601" s="1"/>
  <c r="N14" i="601" s="1"/>
  <c r="M22" i="601"/>
  <c r="O22" i="601" s="1"/>
  <c r="N22" i="601" s="1"/>
  <c r="M27" i="601"/>
  <c r="O27" i="601" s="1"/>
  <c r="N27" i="601" s="1"/>
  <c r="M29" i="601"/>
  <c r="O29" i="601" s="1"/>
  <c r="N29" i="601" s="1"/>
  <c r="M35" i="601"/>
  <c r="O35" i="601" s="1"/>
  <c r="N35" i="601" s="1"/>
  <c r="M41" i="601"/>
  <c r="O41" i="601" s="1"/>
  <c r="N41" i="601" s="1"/>
  <c r="M43" i="601"/>
  <c r="O43" i="601" s="1"/>
  <c r="N43" i="601" s="1"/>
  <c r="M45" i="601"/>
  <c r="O45" i="601" s="1"/>
  <c r="N45" i="601" s="1"/>
  <c r="M59" i="601"/>
  <c r="O59" i="601" s="1"/>
  <c r="N59" i="601" s="1"/>
  <c r="M61" i="601"/>
  <c r="O61" i="601" s="1"/>
  <c r="N61" i="601" s="1"/>
  <c r="S17" i="601"/>
  <c r="U17" i="601" s="1" a="1"/>
  <c r="U17" i="601" s="1"/>
  <c r="T17" i="601" s="1"/>
  <c r="S21" i="601"/>
  <c r="U21" i="601" s="1" a="1"/>
  <c r="U21" i="601" s="1"/>
  <c r="T21" i="601" s="1"/>
  <c r="S44" i="601"/>
  <c r="U44" i="601" s="1" a="1"/>
  <c r="U44" i="601" s="1"/>
  <c r="T44" i="601" s="1"/>
  <c r="S54" i="601"/>
  <c r="U54" i="601" s="1" a="1"/>
  <c r="U54" i="601" s="1"/>
  <c r="T54" i="601" s="1"/>
  <c r="S56" i="601"/>
  <c r="U56" i="601" s="1" a="1"/>
  <c r="U56" i="601" s="1"/>
  <c r="T56" i="601" s="1"/>
  <c r="S58" i="601"/>
  <c r="U58" i="601" s="1" a="1"/>
  <c r="U58" i="601" s="1"/>
  <c r="T58" i="601" s="1"/>
  <c r="S60" i="601"/>
  <c r="U60" i="601" s="1" a="1"/>
  <c r="U60" i="601" s="1"/>
  <c r="T60" i="601" s="1"/>
  <c r="M26" i="600"/>
  <c r="O26" i="600" s="1"/>
  <c r="N26" i="600" s="1"/>
  <c r="M28" i="600"/>
  <c r="O28" i="600" s="1"/>
  <c r="N28" i="600" s="1"/>
  <c r="M15" i="600"/>
  <c r="O15" i="600" s="1"/>
  <c r="N15" i="600" s="1"/>
  <c r="M19" i="600"/>
  <c r="O19" i="600" s="1"/>
  <c r="N19" i="600" s="1"/>
  <c r="M23" i="600"/>
  <c r="O23" i="600" s="1"/>
  <c r="N23" i="600" s="1"/>
  <c r="S17" i="600"/>
  <c r="U17" i="600" s="1" a="1"/>
  <c r="U17" i="600" s="1"/>
  <c r="T17" i="600" s="1"/>
  <c r="S27" i="600"/>
  <c r="U27" i="600" s="1" a="1"/>
  <c r="U27" i="600" s="1"/>
  <c r="T27" i="600" s="1"/>
  <c r="S31" i="600"/>
  <c r="U31" i="600" s="1" a="1"/>
  <c r="U31" i="600" s="1"/>
  <c r="T31" i="600" s="1"/>
  <c r="S18" i="600"/>
  <c r="U18" i="600" s="1" a="1"/>
  <c r="U18" i="600" s="1"/>
  <c r="T18" i="600" s="1"/>
  <c r="S20" i="600"/>
  <c r="U20" i="600" s="1" a="1"/>
  <c r="U20" i="600" s="1"/>
  <c r="T20" i="600" s="1"/>
  <c r="S22" i="600"/>
  <c r="U22" i="600" s="1" a="1"/>
  <c r="U22" i="600" s="1"/>
  <c r="T22" i="600" s="1"/>
  <c r="S32" i="600"/>
  <c r="U32" i="600" s="1" a="1"/>
  <c r="U32" i="600" s="1"/>
  <c r="T32" i="600" s="1"/>
  <c r="S21" i="599"/>
  <c r="U21" i="599" s="1" a="1"/>
  <c r="U21" i="599" s="1"/>
  <c r="T21" i="599" s="1"/>
  <c r="M15" i="599"/>
  <c r="O15" i="599" s="1"/>
  <c r="N15" i="599" s="1"/>
  <c r="M17" i="599"/>
  <c r="O17" i="599" s="1"/>
  <c r="N17" i="599" s="1"/>
  <c r="M22" i="599"/>
  <c r="O22" i="599" s="1"/>
  <c r="N22" i="599" s="1"/>
  <c r="S13" i="599"/>
  <c r="U13" i="599" s="1" a="1"/>
  <c r="U13" i="599" s="1"/>
  <c r="T13" i="599" s="1"/>
  <c r="S17" i="599"/>
  <c r="U17" i="599" s="1" a="1"/>
  <c r="U17" i="599" s="1"/>
  <c r="T17" i="599" s="1"/>
  <c r="M18" i="599"/>
  <c r="O18" i="599" s="1"/>
  <c r="N18" i="599" s="1"/>
  <c r="S23" i="599"/>
  <c r="U23" i="599" s="1" a="1"/>
  <c r="U23" i="599" s="1"/>
  <c r="T23" i="599" s="1"/>
  <c r="S22" i="599"/>
  <c r="U22" i="599" s="1" a="1"/>
  <c r="U22" i="599" s="1"/>
  <c r="T22" i="599" s="1"/>
  <c r="S21" i="598"/>
  <c r="U21" i="598" s="1" a="1"/>
  <c r="U21" i="598" s="1"/>
  <c r="T21" i="598" s="1"/>
  <c r="M39" i="598"/>
  <c r="O39" i="598" s="1"/>
  <c r="N39" i="598" s="1"/>
  <c r="S26" i="598"/>
  <c r="U26" i="598" s="1" a="1"/>
  <c r="U26" i="598" s="1"/>
  <c r="T26" i="598" s="1"/>
  <c r="S28" i="598"/>
  <c r="U28" i="598" s="1" a="1"/>
  <c r="U28" i="598" s="1"/>
  <c r="T28" i="598" s="1"/>
  <c r="S32" i="598"/>
  <c r="U32" i="598" s="1" a="1"/>
  <c r="U32" i="598" s="1"/>
  <c r="T32" i="598" s="1"/>
  <c r="M36" i="598"/>
  <c r="O36" i="598" s="1"/>
  <c r="N36" i="598" s="1"/>
  <c r="M12" i="598"/>
  <c r="O12" i="598" s="1"/>
  <c r="N12" i="598" s="1"/>
  <c r="M21" i="598"/>
  <c r="O21" i="598" s="1"/>
  <c r="N21" i="598" s="1"/>
  <c r="M24" i="598"/>
  <c r="O24" i="598" s="1"/>
  <c r="N24" i="598" s="1"/>
  <c r="M46" i="598"/>
  <c r="O46" i="598" s="1"/>
  <c r="N46" i="598" s="1"/>
  <c r="M29" i="598"/>
  <c r="O29" i="598" s="1"/>
  <c r="N29" i="598" s="1"/>
  <c r="M31" i="598"/>
  <c r="O31" i="598" s="1"/>
  <c r="N31" i="598" s="1"/>
  <c r="S38" i="598"/>
  <c r="U38" i="598" s="1" a="1"/>
  <c r="U38" i="598" s="1"/>
  <c r="T38" i="598" s="1"/>
  <c r="S40" i="598"/>
  <c r="U40" i="598" s="1" a="1"/>
  <c r="U40" i="598" s="1"/>
  <c r="T40" i="598" s="1"/>
  <c r="M34" i="598"/>
  <c r="O34" i="598" s="1"/>
  <c r="N34" i="598" s="1"/>
  <c r="M50" i="598"/>
  <c r="O50" i="598" s="1"/>
  <c r="N50" i="598" s="1"/>
  <c r="M14" i="598"/>
  <c r="O14" i="598" s="1"/>
  <c r="N14" i="598" s="1"/>
  <c r="M35" i="598"/>
  <c r="O35" i="598" s="1"/>
  <c r="N35" i="598" s="1"/>
  <c r="S42" i="598"/>
  <c r="U42" i="598" s="1" a="1"/>
  <c r="U42" i="598" s="1"/>
  <c r="T42" i="598" s="1"/>
  <c r="M42" i="596"/>
  <c r="O42" i="596" s="1"/>
  <c r="N42" i="596" s="1"/>
  <c r="M76" i="596"/>
  <c r="O76" i="596" s="1"/>
  <c r="N76" i="596" s="1"/>
  <c r="M78" i="596"/>
  <c r="O78" i="596" s="1"/>
  <c r="N78" i="596" s="1"/>
  <c r="M37" i="596"/>
  <c r="O37" i="596" s="1"/>
  <c r="N37" i="596" s="1"/>
  <c r="M39" i="596"/>
  <c r="O39" i="596" s="1"/>
  <c r="N39" i="596" s="1"/>
  <c r="M75" i="596"/>
  <c r="O75" i="596" s="1"/>
  <c r="N75" i="596" s="1"/>
  <c r="M83" i="596"/>
  <c r="O83" i="596" s="1"/>
  <c r="N83" i="596" s="1"/>
  <c r="M15" i="596"/>
  <c r="O15" i="596" s="1"/>
  <c r="N15" i="596" s="1"/>
  <c r="M34" i="596"/>
  <c r="O34" i="596" s="1"/>
  <c r="N34" i="596" s="1"/>
  <c r="M25" i="596"/>
  <c r="O25" i="596" s="1"/>
  <c r="N25" i="596" s="1"/>
  <c r="M27" i="596"/>
  <c r="O27" i="596" s="1"/>
  <c r="N27" i="596" s="1"/>
  <c r="M29" i="596"/>
  <c r="O29" i="596" s="1"/>
  <c r="N29" i="596" s="1"/>
  <c r="M31" i="596"/>
  <c r="O31" i="596" s="1"/>
  <c r="N31" i="596" s="1"/>
  <c r="M33" i="596"/>
  <c r="O33" i="596" s="1"/>
  <c r="N33" i="596" s="1"/>
  <c r="M47" i="596"/>
  <c r="O47" i="596" s="1"/>
  <c r="N47" i="596" s="1"/>
  <c r="M49" i="596"/>
  <c r="O49" i="596" s="1"/>
  <c r="N49" i="596" s="1"/>
  <c r="M20" i="596"/>
  <c r="O20" i="596" s="1"/>
  <c r="N20" i="596" s="1"/>
  <c r="M53" i="596"/>
  <c r="O53" i="596" s="1"/>
  <c r="N53" i="596" s="1"/>
  <c r="M67" i="596"/>
  <c r="O67" i="596" s="1"/>
  <c r="N67" i="596" s="1"/>
  <c r="M50" i="596"/>
  <c r="O50" i="596" s="1"/>
  <c r="N50" i="596" s="1"/>
  <c r="M21" i="596"/>
  <c r="O21" i="596" s="1"/>
  <c r="N21" i="596" s="1"/>
  <c r="M62" i="596"/>
  <c r="O62" i="596" s="1"/>
  <c r="N62" i="596" s="1"/>
  <c r="M64" i="596"/>
  <c r="O64" i="596" s="1"/>
  <c r="N64" i="596" s="1"/>
  <c r="M68" i="596"/>
  <c r="O68" i="596" s="1"/>
  <c r="N68" i="596" s="1"/>
  <c r="M70" i="596"/>
  <c r="O70" i="596" s="1"/>
  <c r="N70" i="596" s="1"/>
  <c r="S24" i="595"/>
  <c r="U24" i="595" s="1" a="1"/>
  <c r="U24" i="595" s="1"/>
  <c r="T24" i="595" s="1"/>
  <c r="S47" i="595"/>
  <c r="U47" i="595" s="1" a="1"/>
  <c r="U47" i="595" s="1"/>
  <c r="T47" i="595" s="1"/>
  <c r="S79" i="595"/>
  <c r="U79" i="595" s="1" a="1"/>
  <c r="U79" i="595" s="1"/>
  <c r="T79" i="595" s="1"/>
  <c r="S95" i="595"/>
  <c r="U95" i="595" s="1" a="1"/>
  <c r="U95" i="595" s="1"/>
  <c r="T95" i="595" s="1"/>
  <c r="S28" i="595"/>
  <c r="U28" i="595" s="1" a="1"/>
  <c r="U28" i="595" s="1"/>
  <c r="T28" i="595" s="1"/>
  <c r="S32" i="595"/>
  <c r="U32" i="595" s="1" a="1"/>
  <c r="U32" i="595" s="1"/>
  <c r="T32" i="595" s="1"/>
  <c r="S34" i="595"/>
  <c r="U34" i="595" s="1" a="1"/>
  <c r="U34" i="595" s="1"/>
  <c r="T34" i="595" s="1"/>
  <c r="S38" i="595"/>
  <c r="U38" i="595" s="1" a="1"/>
  <c r="U38" i="595" s="1"/>
  <c r="T38" i="595" s="1"/>
  <c r="S44" i="595"/>
  <c r="U44" i="595" s="1" a="1"/>
  <c r="U44" i="595" s="1"/>
  <c r="T44" i="595" s="1"/>
  <c r="M59" i="595"/>
  <c r="O59" i="595" s="1"/>
  <c r="N59" i="595" s="1"/>
  <c r="M61" i="595"/>
  <c r="O61" i="595" s="1"/>
  <c r="N61" i="595" s="1"/>
  <c r="M55" i="595"/>
  <c r="O55" i="595" s="1"/>
  <c r="N55" i="595" s="1"/>
  <c r="S72" i="595"/>
  <c r="U72" i="595" s="1" a="1"/>
  <c r="U72" i="595" s="1"/>
  <c r="T72" i="595" s="1"/>
  <c r="M86" i="595"/>
  <c r="O86" i="595" s="1"/>
  <c r="N86" i="595" s="1"/>
  <c r="M33" i="595"/>
  <c r="O33" i="595" s="1"/>
  <c r="N33" i="595" s="1"/>
  <c r="M35" i="595"/>
  <c r="O35" i="595" s="1"/>
  <c r="N35" i="595" s="1"/>
  <c r="S99" i="595"/>
  <c r="U99" i="595" s="1" a="1"/>
  <c r="U99" i="595" s="1"/>
  <c r="T99" i="595" s="1"/>
  <c r="S20" i="595"/>
  <c r="U20" i="595" s="1" a="1"/>
  <c r="U20" i="595" s="1"/>
  <c r="T20" i="595" s="1"/>
  <c r="M12" i="595"/>
  <c r="O12" i="595" s="1"/>
  <c r="N12" i="595" s="1"/>
  <c r="S29" i="595"/>
  <c r="U29" i="595" s="1" a="1"/>
  <c r="U29" i="595" s="1"/>
  <c r="T29" i="595" s="1"/>
  <c r="M37" i="595"/>
  <c r="O37" i="595" s="1"/>
  <c r="N37" i="595" s="1"/>
  <c r="S48" i="595"/>
  <c r="U48" i="595" s="1" a="1"/>
  <c r="U48" i="595" s="1"/>
  <c r="T48" i="595" s="1"/>
  <c r="S50" i="595"/>
  <c r="U50" i="595" s="1" a="1"/>
  <c r="U50" i="595" s="1"/>
  <c r="T50" i="595" s="1"/>
  <c r="M69" i="595"/>
  <c r="O69" i="595" s="1"/>
  <c r="N69" i="595" s="1"/>
  <c r="M71" i="595"/>
  <c r="O71" i="595" s="1"/>
  <c r="N71" i="595" s="1"/>
  <c r="M73" i="595"/>
  <c r="O73" i="595" s="1"/>
  <c r="N73" i="595" s="1"/>
  <c r="S80" i="595"/>
  <c r="U80" i="595" s="1" a="1"/>
  <c r="U80" i="595" s="1"/>
  <c r="T80" i="595" s="1"/>
  <c r="S82" i="595"/>
  <c r="U82" i="595" s="1" a="1"/>
  <c r="U82" i="595" s="1"/>
  <c r="T82" i="595" s="1"/>
  <c r="S84" i="595"/>
  <c r="U84" i="595" s="1" a="1"/>
  <c r="U84" i="595" s="1"/>
  <c r="T84" i="595" s="1"/>
  <c r="S86" i="595"/>
  <c r="U86" i="595" s="1" a="1"/>
  <c r="U86" i="595" s="1"/>
  <c r="T86" i="595" s="1"/>
  <c r="S88" i="595"/>
  <c r="U88" i="595" s="1" a="1"/>
  <c r="U88" i="595" s="1"/>
  <c r="T88" i="595" s="1"/>
  <c r="S97" i="595"/>
  <c r="U97" i="595" s="1" a="1"/>
  <c r="U97" i="595" s="1"/>
  <c r="T97" i="595" s="1"/>
  <c r="M75" i="595"/>
  <c r="O75" i="595" s="1"/>
  <c r="N75" i="595" s="1"/>
  <c r="M79" i="595"/>
  <c r="O79" i="595" s="1"/>
  <c r="N79" i="595" s="1"/>
  <c r="S49" i="595"/>
  <c r="U49" i="595" s="1" a="1"/>
  <c r="U49" i="595" s="1"/>
  <c r="T49" i="595" s="1"/>
  <c r="S81" i="595"/>
  <c r="U81" i="595" s="1" a="1"/>
  <c r="U81" i="595" s="1"/>
  <c r="T81" i="595" s="1"/>
  <c r="S18" i="595"/>
  <c r="U18" i="595" s="1" a="1"/>
  <c r="U18" i="595" s="1"/>
  <c r="T18" i="595" s="1"/>
  <c r="M53" i="595"/>
  <c r="O53" i="595" s="1"/>
  <c r="N53" i="595" s="1"/>
  <c r="S60" i="595"/>
  <c r="U60" i="595" s="1" a="1"/>
  <c r="U60" i="595" s="1"/>
  <c r="T60" i="595" s="1"/>
  <c r="S96" i="595"/>
  <c r="U96" i="595" s="1" a="1"/>
  <c r="U96" i="595" s="1"/>
  <c r="T96" i="595" s="1"/>
  <c r="S98" i="595"/>
  <c r="U98" i="595" s="1" a="1"/>
  <c r="U98" i="595" s="1"/>
  <c r="T98" i="595" s="1"/>
  <c r="S100" i="595"/>
  <c r="U100" i="595" s="1" a="1"/>
  <c r="U100" i="595" s="1"/>
  <c r="T100" i="595" s="1"/>
  <c r="S12" i="594"/>
  <c r="U12" i="594" s="1" a="1"/>
  <c r="U12" i="594" s="1"/>
  <c r="T12" i="594" s="1"/>
  <c r="S57" i="594"/>
  <c r="U57" i="594" s="1" a="1"/>
  <c r="U57" i="594" s="1"/>
  <c r="T57" i="594" s="1"/>
  <c r="M67" i="594"/>
  <c r="O67" i="594" s="1"/>
  <c r="N67" i="594" s="1"/>
  <c r="M19" i="594"/>
  <c r="O19" i="594" s="1"/>
  <c r="N19" i="594" s="1"/>
  <c r="M31" i="594"/>
  <c r="O31" i="594" s="1"/>
  <c r="N31" i="594" s="1"/>
  <c r="M33" i="594"/>
  <c r="O33" i="594" s="1"/>
  <c r="N33" i="594" s="1"/>
  <c r="M35" i="594"/>
  <c r="O35" i="594" s="1"/>
  <c r="N35" i="594" s="1"/>
  <c r="M46" i="594"/>
  <c r="O46" i="594" s="1"/>
  <c r="N46" i="594" s="1"/>
  <c r="M48" i="594"/>
  <c r="O48" i="594" s="1"/>
  <c r="N48" i="594" s="1"/>
  <c r="M50" i="594"/>
  <c r="O50" i="594" s="1"/>
  <c r="N50" i="594" s="1"/>
  <c r="M52" i="594"/>
  <c r="O52" i="594" s="1"/>
  <c r="N52" i="594" s="1"/>
  <c r="M54" i="594"/>
  <c r="O54" i="594" s="1"/>
  <c r="N54" i="594" s="1"/>
  <c r="M56" i="594"/>
  <c r="O56" i="594" s="1"/>
  <c r="N56" i="594" s="1"/>
  <c r="S31" i="594"/>
  <c r="U31" i="594" s="1" a="1"/>
  <c r="U31" i="594" s="1"/>
  <c r="T31" i="594" s="1"/>
  <c r="M13" i="594"/>
  <c r="O13" i="594" s="1"/>
  <c r="N13" i="594" s="1"/>
  <c r="M15" i="594"/>
  <c r="O15" i="594" s="1"/>
  <c r="N15" i="594" s="1"/>
  <c r="M22" i="594"/>
  <c r="O22" i="594" s="1"/>
  <c r="N22" i="594" s="1"/>
  <c r="M24" i="594"/>
  <c r="O24" i="594" s="1"/>
  <c r="N24" i="594" s="1"/>
  <c r="M26" i="594"/>
  <c r="O26" i="594" s="1"/>
  <c r="N26" i="594" s="1"/>
  <c r="M34" i="594"/>
  <c r="O34" i="594" s="1"/>
  <c r="N34" i="594" s="1"/>
  <c r="M36" i="594"/>
  <c r="O36" i="594" s="1"/>
  <c r="N36" i="594" s="1"/>
  <c r="S22" i="594"/>
  <c r="U22" i="594" s="1" a="1"/>
  <c r="U22" i="594" s="1"/>
  <c r="T22" i="594" s="1"/>
  <c r="S28" i="594"/>
  <c r="U28" i="594" s="1" a="1"/>
  <c r="U28" i="594" s="1"/>
  <c r="T28" i="594" s="1"/>
  <c r="M39" i="594"/>
  <c r="O39" i="594" s="1"/>
  <c r="N39" i="594" s="1"/>
  <c r="S15" i="594"/>
  <c r="U15" i="594" s="1" a="1"/>
  <c r="U15" i="594" s="1"/>
  <c r="T15" i="594" s="1"/>
  <c r="S17" i="594"/>
  <c r="U17" i="594" s="1" a="1"/>
  <c r="U17" i="594" s="1"/>
  <c r="T17" i="594" s="1"/>
  <c r="S21" i="594"/>
  <c r="U21" i="594" s="1" a="1"/>
  <c r="U21" i="594" s="1"/>
  <c r="T21" i="594" s="1"/>
  <c r="S25" i="594"/>
  <c r="U25" i="594" s="1" a="1"/>
  <c r="U25" i="594" s="1"/>
  <c r="T25" i="594" s="1"/>
  <c r="S37" i="594"/>
  <c r="U37" i="594" s="1" a="1"/>
  <c r="U37" i="594" s="1"/>
  <c r="T37" i="594" s="1"/>
  <c r="M43" i="594"/>
  <c r="O43" i="594" s="1"/>
  <c r="N43" i="594" s="1"/>
  <c r="M55" i="594"/>
  <c r="O55" i="594" s="1"/>
  <c r="N55" i="594" s="1"/>
  <c r="M59" i="594"/>
  <c r="O59" i="594" s="1"/>
  <c r="N59" i="594" s="1"/>
  <c r="S66" i="594"/>
  <c r="U66" i="594" s="1" a="1"/>
  <c r="U66" i="594" s="1"/>
  <c r="T66" i="594" s="1"/>
  <c r="S37" i="593"/>
  <c r="U37" i="593" s="1" a="1"/>
  <c r="U37" i="593" s="1"/>
  <c r="T37" i="593" s="1"/>
  <c r="M22" i="593"/>
  <c r="O22" i="593" s="1"/>
  <c r="N22" i="593" s="1"/>
  <c r="M39" i="593"/>
  <c r="O39" i="593" s="1"/>
  <c r="N39" i="593" s="1"/>
  <c r="M14" i="593"/>
  <c r="O14" i="593" s="1"/>
  <c r="N14" i="593" s="1"/>
  <c r="M13" i="593"/>
  <c r="O13" i="593" s="1"/>
  <c r="N13" i="593" s="1"/>
  <c r="S22" i="593"/>
  <c r="U22" i="593" s="1" a="1"/>
  <c r="U22" i="593" s="1"/>
  <c r="T22" i="593" s="1"/>
  <c r="M27" i="593"/>
  <c r="O27" i="593" s="1"/>
  <c r="N27" i="593" s="1"/>
  <c r="M33" i="593"/>
  <c r="O33" i="593" s="1"/>
  <c r="N33" i="593" s="1"/>
  <c r="S40" i="593"/>
  <c r="U40" i="593" s="1" a="1"/>
  <c r="U40" i="593" s="1"/>
  <c r="T40" i="593" s="1"/>
  <c r="M35" i="593"/>
  <c r="O35" i="593" s="1"/>
  <c r="N35" i="593" s="1"/>
  <c r="M11" i="593"/>
  <c r="M28" i="593"/>
  <c r="O28" i="593" s="1"/>
  <c r="N28" i="593" s="1"/>
  <c r="M32" i="593"/>
  <c r="O32" i="593" s="1"/>
  <c r="N32" i="593" s="1"/>
  <c r="S35" i="593"/>
  <c r="U35" i="593" s="1" a="1"/>
  <c r="U35" i="593" s="1"/>
  <c r="T35" i="593" s="1"/>
  <c r="S14" i="592"/>
  <c r="U14" i="592" s="1" a="1"/>
  <c r="U14" i="592" s="1"/>
  <c r="T14" i="592" s="1"/>
  <c r="S16" i="592"/>
  <c r="U16" i="592" s="1" a="1"/>
  <c r="U16" i="592" s="1"/>
  <c r="T16" i="592" s="1"/>
  <c r="S18" i="592"/>
  <c r="U18" i="592" s="1" a="1"/>
  <c r="U18" i="592" s="1"/>
  <c r="T18" i="592" s="1"/>
  <c r="S24" i="592"/>
  <c r="U24" i="592" s="1" a="1"/>
  <c r="U24" i="592" s="1"/>
  <c r="T24" i="592" s="1"/>
  <c r="S26" i="592"/>
  <c r="U26" i="592" s="1" a="1"/>
  <c r="U26" i="592" s="1"/>
  <c r="T26" i="592" s="1"/>
  <c r="S28" i="592"/>
  <c r="U28" i="592" s="1" a="1"/>
  <c r="U28" i="592" s="1"/>
  <c r="T28" i="592" s="1"/>
  <c r="S34" i="592"/>
  <c r="U34" i="592" s="1" a="1"/>
  <c r="U34" i="592" s="1"/>
  <c r="T34" i="592" s="1"/>
  <c r="S36" i="592"/>
  <c r="U36" i="592" s="1" a="1"/>
  <c r="U36" i="592" s="1"/>
  <c r="T36" i="592" s="1"/>
  <c r="S52" i="592"/>
  <c r="U52" i="592" s="1" a="1"/>
  <c r="U52" i="592" s="1"/>
  <c r="T52" i="592" s="1"/>
  <c r="S71" i="592"/>
  <c r="U71" i="592" s="1" a="1"/>
  <c r="U71" i="592" s="1"/>
  <c r="T71" i="592" s="1"/>
  <c r="S73" i="592"/>
  <c r="U73" i="592" s="1" a="1"/>
  <c r="U73" i="592" s="1"/>
  <c r="T73" i="592" s="1"/>
  <c r="S77" i="592"/>
  <c r="U77" i="592" s="1" a="1"/>
  <c r="U77" i="592" s="1"/>
  <c r="T77" i="592" s="1"/>
  <c r="S105" i="592"/>
  <c r="U105" i="592" s="1" a="1"/>
  <c r="U105" i="592" s="1"/>
  <c r="T105" i="592" s="1"/>
  <c r="M39" i="592"/>
  <c r="O39" i="592" s="1"/>
  <c r="N39" i="592" s="1"/>
  <c r="M41" i="592"/>
  <c r="O41" i="592" s="1"/>
  <c r="N41" i="592" s="1"/>
  <c r="M45" i="592"/>
  <c r="O45" i="592" s="1"/>
  <c r="N45" i="592" s="1"/>
  <c r="M84" i="592"/>
  <c r="O84" i="592" s="1"/>
  <c r="N84" i="592" s="1"/>
  <c r="M88" i="592"/>
  <c r="O88" i="592" s="1"/>
  <c r="N88" i="592" s="1"/>
  <c r="M102" i="592"/>
  <c r="O102" i="592" s="1"/>
  <c r="N102" i="592" s="1"/>
  <c r="M104" i="592"/>
  <c r="O104" i="592" s="1"/>
  <c r="N104" i="592" s="1"/>
  <c r="M22" i="592"/>
  <c r="O22" i="592" s="1"/>
  <c r="N22" i="592" s="1"/>
  <c r="M24" i="592"/>
  <c r="O24" i="592" s="1"/>
  <c r="N24" i="592" s="1"/>
  <c r="M35" i="592"/>
  <c r="O35" i="592" s="1"/>
  <c r="N35" i="592" s="1"/>
  <c r="S81" i="592"/>
  <c r="U81" i="592" s="1" a="1"/>
  <c r="U81" i="592" s="1"/>
  <c r="T81" i="592" s="1"/>
  <c r="M26" i="592"/>
  <c r="O26" i="592" s="1"/>
  <c r="N26" i="592" s="1"/>
  <c r="M34" i="592"/>
  <c r="O34" i="592" s="1"/>
  <c r="N34" i="592" s="1"/>
  <c r="S47" i="592"/>
  <c r="U47" i="592" s="1" a="1"/>
  <c r="U47" i="592" s="1"/>
  <c r="T47" i="592" s="1"/>
  <c r="M52" i="592"/>
  <c r="O52" i="592" s="1"/>
  <c r="N52" i="592" s="1"/>
  <c r="M68" i="592"/>
  <c r="O68" i="592" s="1"/>
  <c r="N68" i="592" s="1"/>
  <c r="M17" i="592"/>
  <c r="O17" i="592" s="1"/>
  <c r="N17" i="592" s="1"/>
  <c r="M25" i="592"/>
  <c r="O25" i="592" s="1"/>
  <c r="N25" i="592" s="1"/>
  <c r="S48" i="592"/>
  <c r="U48" i="592" s="1" a="1"/>
  <c r="U48" i="592" s="1"/>
  <c r="T48" i="592" s="1"/>
  <c r="S91" i="592"/>
  <c r="U91" i="592" s="1" a="1"/>
  <c r="U91" i="592" s="1"/>
  <c r="T91" i="592" s="1"/>
  <c r="S93" i="592"/>
  <c r="U93" i="592" s="1" a="1"/>
  <c r="U93" i="592" s="1"/>
  <c r="T93" i="592" s="1"/>
  <c r="M101" i="592"/>
  <c r="O101" i="592" s="1"/>
  <c r="N101" i="592" s="1"/>
  <c r="M105" i="592"/>
  <c r="O105" i="592" s="1"/>
  <c r="N105" i="592" s="1"/>
  <c r="S13" i="591"/>
  <c r="U13" i="591" s="1" a="1"/>
  <c r="U13" i="591" s="1"/>
  <c r="T13" i="591" s="1"/>
  <c r="S17" i="591"/>
  <c r="U17" i="591" s="1" a="1"/>
  <c r="U17" i="591" s="1"/>
  <c r="T17" i="591" s="1"/>
  <c r="S25" i="591"/>
  <c r="U25" i="591" s="1" a="1"/>
  <c r="U25" i="591" s="1"/>
  <c r="T25" i="591" s="1"/>
  <c r="S20" i="591"/>
  <c r="U20" i="591" s="1" a="1"/>
  <c r="U20" i="591" s="1"/>
  <c r="T20" i="591" s="1"/>
  <c r="S24" i="591"/>
  <c r="U24" i="591" s="1" a="1"/>
  <c r="U24" i="591" s="1"/>
  <c r="T24" i="591" s="1"/>
  <c r="S75" i="590"/>
  <c r="U75" i="590" s="1" a="1"/>
  <c r="U75" i="590" s="1"/>
  <c r="T75" i="590" s="1"/>
  <c r="S77" i="590"/>
  <c r="U77" i="590" s="1" a="1"/>
  <c r="U77" i="590" s="1"/>
  <c r="T77" i="590" s="1"/>
  <c r="S92" i="590"/>
  <c r="U92" i="590" s="1" a="1"/>
  <c r="U92" i="590" s="1"/>
  <c r="T92" i="590" s="1"/>
  <c r="M55" i="590"/>
  <c r="O55" i="590" s="1"/>
  <c r="N55" i="590" s="1"/>
  <c r="M56" i="590"/>
  <c r="O56" i="590" s="1"/>
  <c r="N56" i="590" s="1"/>
  <c r="M58" i="590"/>
  <c r="O58" i="590" s="1"/>
  <c r="N58" i="590" s="1"/>
  <c r="S68" i="590"/>
  <c r="U68" i="590" s="1" a="1"/>
  <c r="U68" i="590" s="1"/>
  <c r="T68" i="590" s="1"/>
  <c r="S85" i="590"/>
  <c r="U85" i="590" s="1" a="1"/>
  <c r="U85" i="590" s="1"/>
  <c r="T85" i="590" s="1"/>
  <c r="M12" i="590"/>
  <c r="O12" i="590" s="1"/>
  <c r="N12" i="590" s="1"/>
  <c r="S57" i="590"/>
  <c r="U57" i="590" s="1" a="1"/>
  <c r="U57" i="590" s="1"/>
  <c r="T57" i="590" s="1"/>
  <c r="S16" i="590"/>
  <c r="U16" i="590" s="1" a="1"/>
  <c r="U16" i="590" s="1"/>
  <c r="T16" i="590" s="1"/>
  <c r="S18" i="590"/>
  <c r="U18" i="590" s="1" a="1"/>
  <c r="U18" i="590" s="1"/>
  <c r="T18" i="590" s="1"/>
  <c r="S26" i="590"/>
  <c r="U26" i="590" s="1" a="1"/>
  <c r="U26" i="590" s="1"/>
  <c r="T26" i="590" s="1"/>
  <c r="S28" i="590"/>
  <c r="U28" i="590" s="1" a="1"/>
  <c r="U28" i="590" s="1"/>
  <c r="T28" i="590" s="1"/>
  <c r="M60" i="590"/>
  <c r="O60" i="590" s="1"/>
  <c r="N60" i="590" s="1"/>
  <c r="S91" i="590"/>
  <c r="U91" i="590" s="1" a="1"/>
  <c r="U91" i="590" s="1"/>
  <c r="T91" i="590" s="1"/>
  <c r="M13" i="590"/>
  <c r="O13" i="590" s="1"/>
  <c r="N13" i="590" s="1"/>
  <c r="M64" i="590"/>
  <c r="O64" i="590" s="1"/>
  <c r="N64" i="590" s="1"/>
  <c r="M68" i="590"/>
  <c r="O68" i="590" s="1"/>
  <c r="N68" i="590" s="1"/>
  <c r="M70" i="590"/>
  <c r="O70" i="590" s="1"/>
  <c r="N70" i="590" s="1"/>
  <c r="M72" i="590"/>
  <c r="O72" i="590" s="1"/>
  <c r="N72" i="590" s="1"/>
  <c r="M74" i="590"/>
  <c r="O74" i="590" s="1"/>
  <c r="N74" i="590" s="1"/>
  <c r="M76" i="590"/>
  <c r="O76" i="590" s="1"/>
  <c r="N76" i="590" s="1"/>
  <c r="M82" i="590"/>
  <c r="O82" i="590" s="1"/>
  <c r="N82" i="590" s="1"/>
  <c r="M84" i="590"/>
  <c r="O84" i="590" s="1"/>
  <c r="N84" i="590" s="1"/>
  <c r="M86" i="590"/>
  <c r="O86" i="590" s="1"/>
  <c r="N86" i="590" s="1"/>
  <c r="M31" i="590"/>
  <c r="O31" i="590" s="1"/>
  <c r="N31" i="590" s="1"/>
  <c r="M39" i="590"/>
  <c r="O39" i="590" s="1"/>
  <c r="N39" i="590" s="1"/>
  <c r="M41" i="590"/>
  <c r="O41" i="590" s="1"/>
  <c r="N41" i="590" s="1"/>
  <c r="M47" i="590"/>
  <c r="O47" i="590" s="1"/>
  <c r="N47" i="590" s="1"/>
  <c r="M92" i="590"/>
  <c r="O92" i="590" s="1"/>
  <c r="N92" i="590" s="1"/>
  <c r="U7" i="590"/>
  <c r="S11" i="589"/>
  <c r="U11" i="589" s="1" a="1"/>
  <c r="U11" i="589" s="1"/>
  <c r="T11" i="589" s="1"/>
  <c r="S27" i="589"/>
  <c r="U27" i="589" s="1" a="1"/>
  <c r="U27" i="589" s="1"/>
  <c r="T27" i="589" s="1"/>
  <c r="M16" i="589"/>
  <c r="O16" i="589" s="1"/>
  <c r="N16" i="589" s="1"/>
  <c r="M33" i="589"/>
  <c r="O33" i="589" s="1"/>
  <c r="N33" i="589" s="1"/>
  <c r="M15" i="589"/>
  <c r="O15" i="589" s="1"/>
  <c r="N15" i="589" s="1"/>
  <c r="M17" i="589"/>
  <c r="O17" i="589" s="1"/>
  <c r="N17" i="589" s="1"/>
  <c r="M20" i="589"/>
  <c r="O20" i="589" s="1"/>
  <c r="N20" i="589" s="1"/>
  <c r="S32" i="589"/>
  <c r="U32" i="589" s="1" a="1"/>
  <c r="U32" i="589" s="1"/>
  <c r="T32" i="589" s="1"/>
  <c r="S34" i="589"/>
  <c r="U34" i="589" s="1" a="1"/>
  <c r="U34" i="589" s="1"/>
  <c r="T34" i="589" s="1"/>
  <c r="S15" i="589"/>
  <c r="U15" i="589" s="1" a="1"/>
  <c r="U15" i="589" s="1"/>
  <c r="T15" i="589" s="1"/>
  <c r="M31" i="589"/>
  <c r="O31" i="589" s="1"/>
  <c r="N31" i="589" s="1"/>
  <c r="S25" i="589"/>
  <c r="U25" i="589" s="1" a="1"/>
  <c r="U25" i="589" s="1"/>
  <c r="T25" i="589" s="1"/>
  <c r="S16" i="589"/>
  <c r="U16" i="589" s="1" a="1"/>
  <c r="U16" i="589" s="1"/>
  <c r="T16" i="589" s="1"/>
  <c r="M28" i="589"/>
  <c r="O28" i="589" s="1"/>
  <c r="N28" i="589" s="1"/>
  <c r="M30" i="589"/>
  <c r="O30" i="589" s="1"/>
  <c r="N30" i="589" s="1"/>
  <c r="M11" i="589"/>
  <c r="O11" i="589" s="1"/>
  <c r="N11" i="589" s="1"/>
  <c r="M32" i="589"/>
  <c r="O32" i="589" s="1"/>
  <c r="N32" i="589" s="1"/>
  <c r="M34" i="589"/>
  <c r="O34" i="589" s="1"/>
  <c r="N34" i="589" s="1"/>
  <c r="S26" i="588"/>
  <c r="U26" i="588" s="1" a="1"/>
  <c r="U26" i="588" s="1"/>
  <c r="T26" i="588" s="1"/>
  <c r="M44" i="588"/>
  <c r="O44" i="588" s="1"/>
  <c r="N44" i="588" s="1"/>
  <c r="M149" i="588"/>
  <c r="O149" i="588" s="1"/>
  <c r="N149" i="588" s="1"/>
  <c r="S154" i="588"/>
  <c r="U154" i="588" s="1" a="1"/>
  <c r="U154" i="588" s="1"/>
  <c r="T154" i="588" s="1"/>
  <c r="S156" i="588"/>
  <c r="U156" i="588" s="1" a="1"/>
  <c r="U156" i="588" s="1"/>
  <c r="T156" i="588" s="1"/>
  <c r="M60" i="588"/>
  <c r="O60" i="588" s="1"/>
  <c r="N60" i="588" s="1"/>
  <c r="S40" i="588"/>
  <c r="U40" i="588" s="1" a="1"/>
  <c r="U40" i="588" s="1"/>
  <c r="T40" i="588" s="1"/>
  <c r="S51" i="588"/>
  <c r="U51" i="588" s="1" a="1"/>
  <c r="U51" i="588" s="1"/>
  <c r="T51" i="588" s="1"/>
  <c r="S109" i="588"/>
  <c r="U109" i="588" s="1" a="1"/>
  <c r="U109" i="588" s="1"/>
  <c r="T109" i="588" s="1"/>
  <c r="M117" i="588"/>
  <c r="O117" i="588" s="1"/>
  <c r="N117" i="588" s="1"/>
  <c r="S141" i="588"/>
  <c r="U141" i="588" s="1" a="1"/>
  <c r="U141" i="588" s="1"/>
  <c r="T141" i="588" s="1"/>
  <c r="S149" i="588"/>
  <c r="U149" i="588" s="1" a="1"/>
  <c r="U149" i="588" s="1"/>
  <c r="T149" i="588" s="1"/>
  <c r="M153" i="588"/>
  <c r="O153" i="588" s="1"/>
  <c r="N153" i="588" s="1"/>
  <c r="M51" i="588"/>
  <c r="O51" i="588" s="1"/>
  <c r="N51" i="588" s="1"/>
  <c r="M58" i="588"/>
  <c r="O58" i="588" s="1"/>
  <c r="N58" i="588" s="1"/>
  <c r="M29" i="588"/>
  <c r="O29" i="588" s="1"/>
  <c r="N29" i="588" s="1"/>
  <c r="M35" i="588"/>
  <c r="O35" i="588" s="1"/>
  <c r="N35" i="588" s="1"/>
  <c r="S80" i="588"/>
  <c r="U80" i="588" s="1" a="1"/>
  <c r="U80" i="588" s="1"/>
  <c r="T80" i="588" s="1"/>
  <c r="S82" i="588"/>
  <c r="U82" i="588" s="1" a="1"/>
  <c r="U82" i="588" s="1"/>
  <c r="T82" i="588" s="1"/>
  <c r="S84" i="588"/>
  <c r="U84" i="588" s="1" a="1"/>
  <c r="U84" i="588" s="1"/>
  <c r="T84" i="588" s="1"/>
  <c r="S90" i="588"/>
  <c r="U90" i="588" s="1" a="1"/>
  <c r="U90" i="588" s="1"/>
  <c r="T90" i="588" s="1"/>
  <c r="S23" i="588"/>
  <c r="U23" i="588" s="1" a="1"/>
  <c r="U23" i="588" s="1"/>
  <c r="T23" i="588" s="1"/>
  <c r="M56" i="588"/>
  <c r="O56" i="588" s="1"/>
  <c r="N56" i="588" s="1"/>
  <c r="M69" i="588"/>
  <c r="O69" i="588" s="1"/>
  <c r="N69" i="588" s="1"/>
  <c r="M81" i="588"/>
  <c r="O81" i="588" s="1"/>
  <c r="N81" i="588" s="1"/>
  <c r="M93" i="588"/>
  <c r="O93" i="588" s="1"/>
  <c r="N93" i="588" s="1"/>
  <c r="M11" i="588"/>
  <c r="O11" i="588" s="1"/>
  <c r="S19" i="588"/>
  <c r="U19" i="588" s="1" a="1"/>
  <c r="U19" i="588" s="1"/>
  <c r="T19" i="588" s="1"/>
  <c r="S30" i="588"/>
  <c r="U30" i="588" s="1" a="1"/>
  <c r="U30" i="588" s="1"/>
  <c r="T30" i="588" s="1"/>
  <c r="S32" i="588"/>
  <c r="U32" i="588" s="1" a="1"/>
  <c r="U32" i="588" s="1"/>
  <c r="T32" i="588" s="1"/>
  <c r="S34" i="588"/>
  <c r="U34" i="588" s="1" a="1"/>
  <c r="U34" i="588" s="1"/>
  <c r="T34" i="588" s="1"/>
  <c r="M71" i="588"/>
  <c r="O71" i="588" s="1"/>
  <c r="N71" i="588" s="1"/>
  <c r="M75" i="588"/>
  <c r="O75" i="588" s="1"/>
  <c r="N75" i="588" s="1"/>
  <c r="M77" i="588"/>
  <c r="O77" i="588" s="1"/>
  <c r="N77" i="588" s="1"/>
  <c r="M106" i="588"/>
  <c r="O106" i="588" s="1"/>
  <c r="N106" i="588" s="1"/>
  <c r="M109" i="588"/>
  <c r="O109" i="588" s="1"/>
  <c r="N109" i="588" s="1"/>
  <c r="S125" i="588"/>
  <c r="U125" i="588" s="1" a="1"/>
  <c r="U125" i="588" s="1"/>
  <c r="T125" i="588" s="1"/>
  <c r="S127" i="588"/>
  <c r="U127" i="588" s="1" a="1"/>
  <c r="U127" i="588" s="1"/>
  <c r="T127" i="588" s="1"/>
  <c r="S129" i="588"/>
  <c r="U129" i="588" s="1" a="1"/>
  <c r="U129" i="588" s="1"/>
  <c r="T129" i="588" s="1"/>
  <c r="S131" i="588"/>
  <c r="U131" i="588" s="1" a="1"/>
  <c r="U131" i="588" s="1"/>
  <c r="T131" i="588" s="1"/>
  <c r="S133" i="588"/>
  <c r="U133" i="588" s="1" a="1"/>
  <c r="U133" i="588" s="1"/>
  <c r="T133" i="588" s="1"/>
  <c r="M154" i="588"/>
  <c r="O154" i="588" s="1"/>
  <c r="N154" i="588" s="1"/>
  <c r="M156" i="588"/>
  <c r="O156" i="588" s="1"/>
  <c r="N156" i="588" s="1"/>
  <c r="M20" i="588"/>
  <c r="O20" i="588" s="1"/>
  <c r="N20" i="588" s="1"/>
  <c r="M41" i="588"/>
  <c r="O41" i="588" s="1"/>
  <c r="N41" i="588" s="1"/>
  <c r="M47" i="588"/>
  <c r="O47" i="588" s="1"/>
  <c r="N47" i="588" s="1"/>
  <c r="M70" i="588"/>
  <c r="O70" i="588" s="1"/>
  <c r="N70" i="588" s="1"/>
  <c r="S81" i="588"/>
  <c r="U81" i="588" s="1" a="1"/>
  <c r="U81" i="588" s="1"/>
  <c r="T81" i="588" s="1"/>
  <c r="S85" i="588"/>
  <c r="U85" i="588" s="1" a="1"/>
  <c r="U85" i="588" s="1"/>
  <c r="T85" i="588" s="1"/>
  <c r="S89" i="588"/>
  <c r="U89" i="588" s="1" a="1"/>
  <c r="U89" i="588" s="1"/>
  <c r="T89" i="588" s="1"/>
  <c r="M105" i="588"/>
  <c r="O105" i="588" s="1"/>
  <c r="N105" i="588" s="1"/>
  <c r="S120" i="588"/>
  <c r="U120" i="588" s="1" a="1"/>
  <c r="U120" i="588" s="1"/>
  <c r="T120" i="588" s="1"/>
  <c r="S158" i="588"/>
  <c r="U158" i="588" s="1" a="1"/>
  <c r="U158" i="588" s="1"/>
  <c r="T158" i="588" s="1"/>
  <c r="S16" i="588"/>
  <c r="U16" i="588" s="1" a="1"/>
  <c r="U16" i="588" s="1"/>
  <c r="T16" i="588" s="1"/>
  <c r="S18" i="588"/>
  <c r="U18" i="588" s="1" a="1"/>
  <c r="U18" i="588" s="1"/>
  <c r="T18" i="588" s="1"/>
  <c r="M24" i="588"/>
  <c r="O24" i="588" s="1"/>
  <c r="N24" i="588" s="1"/>
  <c r="M26" i="588"/>
  <c r="O26" i="588" s="1"/>
  <c r="N26" i="588" s="1"/>
  <c r="S31" i="588"/>
  <c r="U31" i="588" s="1" a="1"/>
  <c r="U31" i="588" s="1"/>
  <c r="T31" i="588" s="1"/>
  <c r="S35" i="588"/>
  <c r="U35" i="588" s="1" a="1"/>
  <c r="U35" i="588" s="1"/>
  <c r="T35" i="588" s="1"/>
  <c r="S62" i="588"/>
  <c r="U62" i="588" s="1" a="1"/>
  <c r="U62" i="588" s="1"/>
  <c r="T62" i="588" s="1"/>
  <c r="S64" i="588"/>
  <c r="U64" i="588" s="1" a="1"/>
  <c r="U64" i="588" s="1"/>
  <c r="T64" i="588" s="1"/>
  <c r="M72" i="588"/>
  <c r="O72" i="588" s="1"/>
  <c r="N72" i="588" s="1"/>
  <c r="M78" i="588"/>
  <c r="O78" i="588" s="1"/>
  <c r="N78" i="588" s="1"/>
  <c r="S93" i="588"/>
  <c r="U93" i="588" s="1" a="1"/>
  <c r="U93" i="588" s="1"/>
  <c r="T93" i="588" s="1"/>
  <c r="M121" i="588"/>
  <c r="O121" i="588" s="1"/>
  <c r="N121" i="588" s="1"/>
  <c r="M157" i="588"/>
  <c r="O157" i="588" s="1"/>
  <c r="N157" i="588" s="1"/>
  <c r="M159" i="588"/>
  <c r="O159" i="588" s="1"/>
  <c r="N159" i="588" s="1"/>
  <c r="M161" i="588"/>
  <c r="O161" i="588" s="1"/>
  <c r="N161" i="588" s="1"/>
  <c r="M19" i="588"/>
  <c r="O19" i="588" s="1"/>
  <c r="N19" i="588" s="1"/>
  <c r="S22" i="588"/>
  <c r="U22" i="588" s="1" a="1"/>
  <c r="U22" i="588" s="1"/>
  <c r="T22" i="588" s="1"/>
  <c r="S24" i="588"/>
  <c r="U24" i="588" s="1" a="1"/>
  <c r="U24" i="588" s="1"/>
  <c r="T24" i="588" s="1"/>
  <c r="M36" i="588"/>
  <c r="O36" i="588" s="1"/>
  <c r="N36" i="588" s="1"/>
  <c r="M61" i="588"/>
  <c r="O61" i="588" s="1"/>
  <c r="N61" i="588" s="1"/>
  <c r="M63" i="588"/>
  <c r="O63" i="588" s="1"/>
  <c r="N63" i="588" s="1"/>
  <c r="S72" i="588"/>
  <c r="U72" i="588" s="1" a="1"/>
  <c r="U72" i="588" s="1"/>
  <c r="T72" i="588" s="1"/>
  <c r="S76" i="588"/>
  <c r="U76" i="588" s="1" a="1"/>
  <c r="U76" i="588" s="1"/>
  <c r="T76" i="588" s="1"/>
  <c r="S153" i="588"/>
  <c r="U153" i="588" s="1" a="1"/>
  <c r="U153" i="588" s="1"/>
  <c r="T153" i="588" s="1"/>
  <c r="M84" i="588"/>
  <c r="O84" i="588" s="1"/>
  <c r="N84" i="588" s="1"/>
  <c r="M126" i="588"/>
  <c r="O126" i="588" s="1"/>
  <c r="N126" i="588" s="1"/>
  <c r="S155" i="588"/>
  <c r="U155" i="588" s="1" a="1"/>
  <c r="U155" i="588" s="1"/>
  <c r="T155" i="588" s="1"/>
  <c r="S160" i="588"/>
  <c r="U160" i="588" s="1" a="1"/>
  <c r="U160" i="588" s="1"/>
  <c r="T160" i="588" s="1"/>
  <c r="M166" i="588"/>
  <c r="O166" i="588" s="1"/>
  <c r="N166" i="588" s="1"/>
  <c r="S50" i="588"/>
  <c r="U50" i="588" s="1" a="1"/>
  <c r="U50" i="588" s="1"/>
  <c r="T50" i="588" s="1"/>
  <c r="M15" i="588"/>
  <c r="O15" i="588" s="1"/>
  <c r="N15" i="588" s="1"/>
  <c r="S27" i="588"/>
  <c r="U27" i="588" s="1" a="1"/>
  <c r="U27" i="588" s="1"/>
  <c r="T27" i="588" s="1"/>
  <c r="S38" i="588"/>
  <c r="U38" i="588" s="1" a="1"/>
  <c r="U38" i="588" s="1"/>
  <c r="T38" i="588" s="1"/>
  <c r="M46" i="588"/>
  <c r="O46" i="588" s="1"/>
  <c r="N46" i="588" s="1"/>
  <c r="M53" i="588"/>
  <c r="O53" i="588" s="1"/>
  <c r="N53" i="588" s="1"/>
  <c r="M68" i="588"/>
  <c r="O68" i="588" s="1"/>
  <c r="N68" i="588" s="1"/>
  <c r="S71" i="588"/>
  <c r="U71" i="588" s="1" a="1"/>
  <c r="U71" i="588" s="1"/>
  <c r="T71" i="588" s="1"/>
  <c r="M73" i="588"/>
  <c r="O73" i="588" s="1"/>
  <c r="N73" i="588" s="1"/>
  <c r="M88" i="588"/>
  <c r="O88" i="588" s="1"/>
  <c r="N88" i="588" s="1"/>
  <c r="M110" i="588"/>
  <c r="O110" i="588" s="1"/>
  <c r="N110" i="588" s="1"/>
  <c r="S113" i="588"/>
  <c r="U113" i="588" s="1" a="1"/>
  <c r="U113" i="588" s="1"/>
  <c r="T113" i="588" s="1"/>
  <c r="M130" i="588"/>
  <c r="O130" i="588" s="1"/>
  <c r="N130" i="588" s="1"/>
  <c r="S135" i="588"/>
  <c r="U135" i="588" s="1" a="1"/>
  <c r="U135" i="588" s="1"/>
  <c r="T135" i="588" s="1"/>
  <c r="M143" i="588"/>
  <c r="O143" i="588" s="1"/>
  <c r="N143" i="588" s="1"/>
  <c r="M145" i="588"/>
  <c r="O145" i="588" s="1"/>
  <c r="N145" i="588" s="1"/>
  <c r="S164" i="588"/>
  <c r="U164" i="588" s="1" a="1"/>
  <c r="U164" i="588" s="1"/>
  <c r="T164" i="588" s="1"/>
  <c r="M170" i="588"/>
  <c r="O170" i="588" s="1"/>
  <c r="N170" i="588" s="1"/>
  <c r="M12" i="588"/>
  <c r="O12" i="588" s="1"/>
  <c r="N12" i="588" s="1"/>
  <c r="M37" i="588"/>
  <c r="O37" i="588" s="1"/>
  <c r="N37" i="588" s="1"/>
  <c r="M39" i="588"/>
  <c r="O39" i="588" s="1"/>
  <c r="N39" i="588" s="1"/>
  <c r="M48" i="588"/>
  <c r="O48" i="588" s="1"/>
  <c r="N48" i="588" s="1"/>
  <c r="M50" i="588"/>
  <c r="O50" i="588" s="1"/>
  <c r="N50" i="588" s="1"/>
  <c r="S55" i="588"/>
  <c r="U55" i="588" s="1" a="1"/>
  <c r="U55" i="588" s="1"/>
  <c r="T55" i="588" s="1"/>
  <c r="M59" i="588"/>
  <c r="O59" i="588" s="1"/>
  <c r="N59" i="588" s="1"/>
  <c r="S66" i="588"/>
  <c r="U66" i="588" s="1" a="1"/>
  <c r="U66" i="588" s="1"/>
  <c r="T66" i="588" s="1"/>
  <c r="M79" i="588"/>
  <c r="O79" i="588" s="1"/>
  <c r="N79" i="588" s="1"/>
  <c r="S86" i="588"/>
  <c r="U86" i="588" s="1" a="1"/>
  <c r="U86" i="588" s="1"/>
  <c r="T86" i="588" s="1"/>
  <c r="M94" i="588"/>
  <c r="O94" i="588" s="1"/>
  <c r="N94" i="588" s="1"/>
  <c r="M114" i="588"/>
  <c r="O114" i="588" s="1"/>
  <c r="N114" i="588" s="1"/>
  <c r="S130" i="588"/>
  <c r="U130" i="588" s="1" a="1"/>
  <c r="U130" i="588" s="1"/>
  <c r="T130" i="588" s="1"/>
  <c r="S132" i="588"/>
  <c r="U132" i="588" s="1" a="1"/>
  <c r="U132" i="588" s="1"/>
  <c r="T132" i="588" s="1"/>
  <c r="S143" i="588"/>
  <c r="U143" i="588" s="1" a="1"/>
  <c r="U143" i="588" s="1"/>
  <c r="T143" i="588" s="1"/>
  <c r="S145" i="588"/>
  <c r="U145" i="588" s="1" a="1"/>
  <c r="U145" i="588" s="1"/>
  <c r="T145" i="588" s="1"/>
  <c r="S147" i="588"/>
  <c r="U147" i="588" s="1" a="1"/>
  <c r="U147" i="588" s="1"/>
  <c r="T147" i="588" s="1"/>
  <c r="M163" i="588"/>
  <c r="O163" i="588" s="1"/>
  <c r="N163" i="588" s="1"/>
  <c r="M165" i="588"/>
  <c r="O165" i="588" s="1"/>
  <c r="N165" i="588" s="1"/>
  <c r="S168" i="588"/>
  <c r="U168" i="588" s="1" a="1"/>
  <c r="U168" i="588" s="1"/>
  <c r="T168" i="588" s="1"/>
  <c r="S170" i="588"/>
  <c r="U170" i="588" s="1" a="1"/>
  <c r="U170" i="588" s="1"/>
  <c r="T170" i="588" s="1"/>
  <c r="M125" i="588"/>
  <c r="O125" i="588" s="1"/>
  <c r="N125" i="588" s="1"/>
  <c r="M138" i="588"/>
  <c r="O138" i="588" s="1"/>
  <c r="N138" i="588" s="1"/>
  <c r="S159" i="588"/>
  <c r="U159" i="588" s="1" a="1"/>
  <c r="U159" i="588" s="1"/>
  <c r="T159" i="588" s="1"/>
  <c r="S161" i="588"/>
  <c r="U161" i="588" s="1" a="1"/>
  <c r="U161" i="588" s="1"/>
  <c r="T161" i="588" s="1"/>
  <c r="M16" i="588"/>
  <c r="O16" i="588" s="1"/>
  <c r="N16" i="588" s="1"/>
  <c r="M18" i="588"/>
  <c r="O18" i="588" s="1"/>
  <c r="N18" i="588" s="1"/>
  <c r="M23" i="588"/>
  <c r="O23" i="588" s="1"/>
  <c r="N23" i="588" s="1"/>
  <c r="M32" i="588"/>
  <c r="O32" i="588" s="1"/>
  <c r="N32" i="588" s="1"/>
  <c r="M34" i="588"/>
  <c r="O34" i="588" s="1"/>
  <c r="N34" i="588" s="1"/>
  <c r="M45" i="588"/>
  <c r="O45" i="588" s="1"/>
  <c r="N45" i="588" s="1"/>
  <c r="S59" i="588"/>
  <c r="U59" i="588" s="1" a="1"/>
  <c r="U59" i="588" s="1"/>
  <c r="T59" i="588" s="1"/>
  <c r="M65" i="588"/>
  <c r="O65" i="588" s="1"/>
  <c r="N65" i="588" s="1"/>
  <c r="S68" i="588"/>
  <c r="U68" i="588" s="1" a="1"/>
  <c r="U68" i="588" s="1"/>
  <c r="T68" i="588" s="1"/>
  <c r="M74" i="588"/>
  <c r="O74" i="588" s="1"/>
  <c r="N74" i="588" s="1"/>
  <c r="S79" i="588"/>
  <c r="U79" i="588" s="1" a="1"/>
  <c r="U79" i="588" s="1"/>
  <c r="T79" i="588" s="1"/>
  <c r="M85" i="588"/>
  <c r="O85" i="588" s="1"/>
  <c r="N85" i="588" s="1"/>
  <c r="M89" i="588"/>
  <c r="O89" i="588" s="1"/>
  <c r="N89" i="588" s="1"/>
  <c r="S116" i="588"/>
  <c r="U116" i="588" s="1" a="1"/>
  <c r="U116" i="588" s="1"/>
  <c r="T116" i="588" s="1"/>
  <c r="M118" i="588"/>
  <c r="O118" i="588" s="1"/>
  <c r="N118" i="588" s="1"/>
  <c r="M120" i="588"/>
  <c r="O120" i="588" s="1"/>
  <c r="N120" i="588" s="1"/>
  <c r="S136" i="588"/>
  <c r="U136" i="588" s="1" a="1"/>
  <c r="U136" i="588" s="1"/>
  <c r="T136" i="588" s="1"/>
  <c r="M142" i="588"/>
  <c r="O142" i="588" s="1"/>
  <c r="N142" i="588" s="1"/>
  <c r="M144" i="588"/>
  <c r="O144" i="588" s="1"/>
  <c r="N144" i="588" s="1"/>
  <c r="M146" i="588"/>
  <c r="O146" i="588" s="1"/>
  <c r="N146" i="588" s="1"/>
  <c r="M148" i="588"/>
  <c r="O148" i="588" s="1"/>
  <c r="N148" i="588" s="1"/>
  <c r="M167" i="588"/>
  <c r="O167" i="588" s="1"/>
  <c r="N167" i="588" s="1"/>
  <c r="M169" i="588"/>
  <c r="O169" i="588" s="1"/>
  <c r="N169" i="588" s="1"/>
  <c r="M171" i="588"/>
  <c r="O171" i="588" s="1"/>
  <c r="N171" i="588" s="1"/>
  <c r="S13" i="587"/>
  <c r="U13" i="587" s="1" a="1"/>
  <c r="U13" i="587" s="1"/>
  <c r="T13" i="587" s="1"/>
  <c r="M24" i="587"/>
  <c r="O24" i="587" s="1"/>
  <c r="N24" i="587" s="1"/>
  <c r="M26" i="587"/>
  <c r="O26" i="587" s="1"/>
  <c r="N26" i="587" s="1"/>
  <c r="M11" i="587"/>
  <c r="O11" i="587" s="1"/>
  <c r="N11" i="587" s="1"/>
  <c r="M15" i="587"/>
  <c r="O15" i="587" s="1"/>
  <c r="N15" i="587" s="1"/>
  <c r="M17" i="587"/>
  <c r="O17" i="587" s="1"/>
  <c r="N17" i="587" s="1"/>
  <c r="M23" i="587"/>
  <c r="O23" i="587" s="1"/>
  <c r="N23" i="587" s="1"/>
  <c r="M19" i="586"/>
  <c r="O19" i="586" s="1"/>
  <c r="N19" i="586" s="1"/>
  <c r="S40" i="586"/>
  <c r="U40" i="586" s="1" a="1"/>
  <c r="U40" i="586" s="1"/>
  <c r="T40" i="586" s="1"/>
  <c r="M22" i="586"/>
  <c r="O22" i="586" s="1"/>
  <c r="N22" i="586" s="1"/>
  <c r="M29" i="586"/>
  <c r="O29" i="586" s="1"/>
  <c r="N29" i="586" s="1"/>
  <c r="S24" i="586"/>
  <c r="U24" i="586" s="1" a="1"/>
  <c r="U24" i="586" s="1"/>
  <c r="T24" i="586" s="1"/>
  <c r="M26" i="586"/>
  <c r="O26" i="586" s="1"/>
  <c r="N26" i="586" s="1"/>
  <c r="M28" i="586"/>
  <c r="O28" i="586" s="1"/>
  <c r="N28" i="586" s="1"/>
  <c r="S112" i="585"/>
  <c r="U112" i="585" s="1" a="1"/>
  <c r="U112" i="585" s="1"/>
  <c r="T112" i="585" s="1"/>
  <c r="S118" i="585"/>
  <c r="U118" i="585" s="1" a="1"/>
  <c r="U118" i="585" s="1"/>
  <c r="T118" i="585" s="1"/>
  <c r="S120" i="585"/>
  <c r="U120" i="585" s="1" a="1"/>
  <c r="U120" i="585" s="1"/>
  <c r="T120" i="585" s="1"/>
  <c r="S124" i="585"/>
  <c r="U124" i="585" s="1" a="1"/>
  <c r="U124" i="585" s="1"/>
  <c r="T124" i="585" s="1"/>
  <c r="S136" i="585"/>
  <c r="U136" i="585" s="1" a="1"/>
  <c r="U136" i="585" s="1"/>
  <c r="T136" i="585" s="1"/>
  <c r="S138" i="585"/>
  <c r="U138" i="585" s="1" a="1"/>
  <c r="U138" i="585" s="1"/>
  <c r="T138" i="585" s="1"/>
  <c r="S151" i="585"/>
  <c r="U151" i="585" s="1" a="1"/>
  <c r="U151" i="585" s="1"/>
  <c r="T151" i="585" s="1"/>
  <c r="S153" i="585"/>
  <c r="U153" i="585" s="1" a="1"/>
  <c r="U153" i="585" s="1"/>
  <c r="T153" i="585" s="1"/>
  <c r="S155" i="585"/>
  <c r="U155" i="585" s="1" a="1"/>
  <c r="U155" i="585" s="1"/>
  <c r="T155" i="585" s="1"/>
  <c r="S157" i="585"/>
  <c r="U157" i="585" s="1" a="1"/>
  <c r="U157" i="585" s="1"/>
  <c r="T157" i="585" s="1"/>
  <c r="S125" i="585"/>
  <c r="U125" i="585" s="1" a="1"/>
  <c r="U125" i="585" s="1"/>
  <c r="T125" i="585" s="1"/>
  <c r="M27" i="585"/>
  <c r="O27" i="585" s="1"/>
  <c r="N27" i="585" s="1"/>
  <c r="M33" i="585"/>
  <c r="O33" i="585" s="1"/>
  <c r="N33" i="585" s="1"/>
  <c r="M41" i="585"/>
  <c r="O41" i="585" s="1"/>
  <c r="N41" i="585" s="1"/>
  <c r="M43" i="585"/>
  <c r="O43" i="585" s="1"/>
  <c r="N43" i="585" s="1"/>
  <c r="M49" i="585"/>
  <c r="O49" i="585" s="1"/>
  <c r="N49" i="585" s="1"/>
  <c r="M51" i="585"/>
  <c r="O51" i="585" s="1"/>
  <c r="N51" i="585" s="1"/>
  <c r="M61" i="585"/>
  <c r="O61" i="585" s="1"/>
  <c r="N61" i="585" s="1"/>
  <c r="M66" i="585"/>
  <c r="O66" i="585" s="1"/>
  <c r="N66" i="585" s="1"/>
  <c r="M71" i="585"/>
  <c r="O71" i="585" s="1"/>
  <c r="N71" i="585" s="1"/>
  <c r="M85" i="585"/>
  <c r="O85" i="585" s="1"/>
  <c r="N85" i="585" s="1"/>
  <c r="M87" i="585"/>
  <c r="O87" i="585" s="1"/>
  <c r="N87" i="585" s="1"/>
  <c r="M105" i="585"/>
  <c r="O105" i="585" s="1"/>
  <c r="N105" i="585" s="1"/>
  <c r="S41" i="585"/>
  <c r="U41" i="585" s="1" a="1"/>
  <c r="U41" i="585" s="1"/>
  <c r="T41" i="585" s="1"/>
  <c r="S45" i="585"/>
  <c r="U45" i="585" s="1" a="1"/>
  <c r="U45" i="585" s="1"/>
  <c r="T45" i="585" s="1"/>
  <c r="S66" i="585"/>
  <c r="U66" i="585" s="1" a="1"/>
  <c r="U66" i="585" s="1"/>
  <c r="T66" i="585" s="1"/>
  <c r="S75" i="585"/>
  <c r="U75" i="585" s="1" a="1"/>
  <c r="U75" i="585" s="1"/>
  <c r="T75" i="585" s="1"/>
  <c r="S79" i="585"/>
  <c r="U79" i="585" s="1" a="1"/>
  <c r="U79" i="585" s="1"/>
  <c r="T79" i="585" s="1"/>
  <c r="S81" i="585"/>
  <c r="U81" i="585" s="1" a="1"/>
  <c r="U81" i="585" s="1"/>
  <c r="T81" i="585" s="1"/>
  <c r="S83" i="585"/>
  <c r="U83" i="585" s="1" a="1"/>
  <c r="U83" i="585" s="1"/>
  <c r="T83" i="585" s="1"/>
  <c r="S92" i="585"/>
  <c r="U92" i="585" s="1" a="1"/>
  <c r="U92" i="585" s="1"/>
  <c r="T92" i="585" s="1"/>
  <c r="S13" i="585"/>
  <c r="U13" i="585" s="1" a="1"/>
  <c r="U13" i="585" s="1"/>
  <c r="T13" i="585" s="1"/>
  <c r="M13" i="585"/>
  <c r="O13" i="585" s="1"/>
  <c r="N13" i="585" s="1"/>
  <c r="M17" i="585"/>
  <c r="O17" i="585" s="1"/>
  <c r="N17" i="585" s="1"/>
  <c r="M19" i="585"/>
  <c r="O19" i="585" s="1"/>
  <c r="N19" i="585" s="1"/>
  <c r="M76" i="585"/>
  <c r="O76" i="585" s="1"/>
  <c r="N76" i="585" s="1"/>
  <c r="S87" i="585"/>
  <c r="U87" i="585" s="1" a="1"/>
  <c r="U87" i="585" s="1"/>
  <c r="T87" i="585" s="1"/>
  <c r="S89" i="585"/>
  <c r="U89" i="585" s="1" a="1"/>
  <c r="U89" i="585" s="1"/>
  <c r="T89" i="585" s="1"/>
  <c r="A14" i="585"/>
  <c r="A15" i="585" s="1"/>
  <c r="A16" i="585" s="1"/>
  <c r="S29" i="585"/>
  <c r="U29" i="585" s="1" a="1"/>
  <c r="U29" i="585" s="1"/>
  <c r="T29" i="585" s="1"/>
  <c r="M53" i="585"/>
  <c r="O53" i="585" s="1"/>
  <c r="N53" i="585" s="1"/>
  <c r="M57" i="585"/>
  <c r="O57" i="585" s="1"/>
  <c r="N57" i="585" s="1"/>
  <c r="M78" i="585"/>
  <c r="O78" i="585" s="1"/>
  <c r="N78" i="585" s="1"/>
  <c r="M84" i="585"/>
  <c r="O84" i="585" s="1"/>
  <c r="N84" i="585" s="1"/>
  <c r="M86" i="585"/>
  <c r="O86" i="585" s="1"/>
  <c r="N86" i="585" s="1"/>
  <c r="M92" i="585"/>
  <c r="O92" i="585" s="1"/>
  <c r="N92" i="585" s="1"/>
  <c r="M125" i="585"/>
  <c r="O125" i="585" s="1"/>
  <c r="N125" i="585" s="1"/>
  <c r="S152" i="585"/>
  <c r="U152" i="585" s="1" a="1"/>
  <c r="U152" i="585" s="1"/>
  <c r="T152" i="585" s="1"/>
  <c r="S160" i="585"/>
  <c r="U160" i="585" s="1" a="1"/>
  <c r="U160" i="585" s="1"/>
  <c r="T160" i="585" s="1"/>
  <c r="M137" i="585"/>
  <c r="O137" i="585" s="1"/>
  <c r="N137" i="585" s="1"/>
  <c r="S20" i="585"/>
  <c r="U20" i="585" s="1" a="1"/>
  <c r="U20" i="585" s="1"/>
  <c r="T20" i="585" s="1"/>
  <c r="S147" i="585"/>
  <c r="U147" i="585" s="1" a="1"/>
  <c r="U147" i="585" s="1"/>
  <c r="T147" i="585" s="1"/>
  <c r="S16" i="585"/>
  <c r="U16" i="585" s="1" a="1"/>
  <c r="U16" i="585" s="1"/>
  <c r="T16" i="585" s="1"/>
  <c r="M46" i="585"/>
  <c r="O46" i="585" s="1"/>
  <c r="N46" i="585" s="1"/>
  <c r="M48" i="585"/>
  <c r="O48" i="585" s="1"/>
  <c r="N48" i="585" s="1"/>
  <c r="S61" i="585"/>
  <c r="U61" i="585" s="1" a="1"/>
  <c r="U61" i="585" s="1"/>
  <c r="T61" i="585" s="1"/>
  <c r="S65" i="585"/>
  <c r="U65" i="585" s="1" a="1"/>
  <c r="U65" i="585" s="1"/>
  <c r="T65" i="585" s="1"/>
  <c r="M75" i="585"/>
  <c r="O75" i="585" s="1"/>
  <c r="N75" i="585" s="1"/>
  <c r="M101" i="585"/>
  <c r="O101" i="585" s="1"/>
  <c r="N101" i="585" s="1"/>
  <c r="M120" i="585"/>
  <c r="O120" i="585" s="1"/>
  <c r="N120" i="585" s="1"/>
  <c r="S133" i="585"/>
  <c r="U133" i="585" s="1" a="1"/>
  <c r="U133" i="585" s="1"/>
  <c r="T133" i="585" s="1"/>
  <c r="S137" i="585"/>
  <c r="U137" i="585" s="1" a="1"/>
  <c r="U137" i="585" s="1"/>
  <c r="T137" i="585" s="1"/>
  <c r="M23" i="584"/>
  <c r="O23" i="584" s="1"/>
  <c r="N23" i="584" s="1"/>
  <c r="M27" i="584"/>
  <c r="O27" i="584" s="1"/>
  <c r="N27" i="584" s="1"/>
  <c r="M29" i="584"/>
  <c r="O29" i="584" s="1"/>
  <c r="N29" i="584" s="1"/>
  <c r="M31" i="584"/>
  <c r="O31" i="584" s="1"/>
  <c r="N31" i="584" s="1"/>
  <c r="M40" i="584"/>
  <c r="O40" i="584" s="1"/>
  <c r="N40" i="584" s="1"/>
  <c r="M44" i="584"/>
  <c r="O44" i="584" s="1"/>
  <c r="N44" i="584" s="1"/>
  <c r="M48" i="584"/>
  <c r="O48" i="584" s="1"/>
  <c r="N48" i="584" s="1"/>
  <c r="M49" i="584"/>
  <c r="O49" i="584" s="1"/>
  <c r="N49" i="584" s="1"/>
  <c r="M62" i="584"/>
  <c r="O62" i="584" s="1"/>
  <c r="N62" i="584" s="1"/>
  <c r="M64" i="584"/>
  <c r="O64" i="584" s="1"/>
  <c r="N64" i="584" s="1"/>
  <c r="M72" i="584"/>
  <c r="O72" i="584" s="1"/>
  <c r="N72" i="584" s="1"/>
  <c r="S49" i="584"/>
  <c r="U49" i="584" s="1" a="1"/>
  <c r="U49" i="584" s="1"/>
  <c r="T49" i="584" s="1"/>
  <c r="S53" i="584"/>
  <c r="U53" i="584" s="1" a="1"/>
  <c r="U53" i="584" s="1"/>
  <c r="T53" i="584" s="1"/>
  <c r="S55" i="584"/>
  <c r="U55" i="584" s="1" a="1"/>
  <c r="U55" i="584" s="1"/>
  <c r="T55" i="584" s="1"/>
  <c r="S66" i="584"/>
  <c r="U66" i="584" s="1" a="1"/>
  <c r="U66" i="584" s="1"/>
  <c r="T66" i="584" s="1"/>
  <c r="S68" i="584"/>
  <c r="U68" i="584" s="1" a="1"/>
  <c r="U68" i="584" s="1"/>
  <c r="T68" i="584" s="1"/>
  <c r="S70" i="584"/>
  <c r="U70" i="584" s="1" a="1"/>
  <c r="U70" i="584" s="1"/>
  <c r="T70" i="584" s="1"/>
  <c r="M15" i="584"/>
  <c r="O15" i="584" s="1"/>
  <c r="N15" i="584" s="1"/>
  <c r="S59" i="584"/>
  <c r="U59" i="584" s="1" a="1"/>
  <c r="U59" i="584" s="1"/>
  <c r="T59" i="584" s="1"/>
  <c r="M22" i="584"/>
  <c r="O22" i="584" s="1"/>
  <c r="N22" i="584" s="1"/>
  <c r="M24" i="584"/>
  <c r="O24" i="584" s="1"/>
  <c r="N24" i="584" s="1"/>
  <c r="M26" i="584"/>
  <c r="O26" i="584" s="1"/>
  <c r="N26" i="584" s="1"/>
  <c r="M30" i="584"/>
  <c r="O30" i="584" s="1"/>
  <c r="N30" i="584" s="1"/>
  <c r="M34" i="584"/>
  <c r="O34" i="584" s="1"/>
  <c r="N34" i="584" s="1"/>
  <c r="M41" i="584"/>
  <c r="O41" i="584" s="1"/>
  <c r="N41" i="584" s="1"/>
  <c r="M43" i="584"/>
  <c r="O43" i="584" s="1"/>
  <c r="N43" i="584" s="1"/>
  <c r="M45" i="584"/>
  <c r="O45" i="584" s="1"/>
  <c r="N45" i="584" s="1"/>
  <c r="S23" i="584"/>
  <c r="U23" i="584" s="1" a="1"/>
  <c r="U23" i="584" s="1"/>
  <c r="T23" i="584" s="1"/>
  <c r="S25" i="584"/>
  <c r="U25" i="584" s="1" a="1"/>
  <c r="U25" i="584" s="1"/>
  <c r="T25" i="584" s="1"/>
  <c r="S39" i="584"/>
  <c r="U39" i="584" s="1" a="1"/>
  <c r="U39" i="584" s="1"/>
  <c r="T39" i="584" s="1"/>
  <c r="S41" i="584"/>
  <c r="U41" i="584" s="1" a="1"/>
  <c r="U41" i="584" s="1"/>
  <c r="T41" i="584" s="1"/>
  <c r="S43" i="584"/>
  <c r="U43" i="584" s="1" a="1"/>
  <c r="U43" i="584" s="1"/>
  <c r="T43" i="584" s="1"/>
  <c r="M53" i="584"/>
  <c r="O53" i="584" s="1"/>
  <c r="N53" i="584" s="1"/>
  <c r="M67" i="584"/>
  <c r="O67" i="584" s="1"/>
  <c r="N67" i="584" s="1"/>
  <c r="M71" i="584"/>
  <c r="O71" i="584" s="1"/>
  <c r="N71" i="584" s="1"/>
  <c r="S48" i="584"/>
  <c r="U48" i="584" s="1" a="1"/>
  <c r="U48" i="584" s="1"/>
  <c r="T48" i="584" s="1"/>
  <c r="S28" i="584"/>
  <c r="U28" i="584" s="1" a="1"/>
  <c r="U28" i="584" s="1"/>
  <c r="T28" i="584" s="1"/>
  <c r="S30" i="584"/>
  <c r="U30" i="584" s="1" a="1"/>
  <c r="U30" i="584" s="1"/>
  <c r="T30" i="584" s="1"/>
  <c r="S36" i="584"/>
  <c r="U36" i="584" s="1" a="1"/>
  <c r="U36" i="584" s="1"/>
  <c r="T36" i="584" s="1"/>
  <c r="S38" i="584"/>
  <c r="U38" i="584" s="1" a="1"/>
  <c r="U38" i="584" s="1"/>
  <c r="T38" i="584" s="1"/>
  <c r="S40" i="584"/>
  <c r="U40" i="584" s="1" a="1"/>
  <c r="U40" i="584" s="1"/>
  <c r="T40" i="584" s="1"/>
  <c r="S44" i="584"/>
  <c r="U44" i="584" s="1" a="1"/>
  <c r="U44" i="584" s="1"/>
  <c r="T44" i="584" s="1"/>
  <c r="S46" i="584"/>
  <c r="U46" i="584" s="1" a="1"/>
  <c r="U46" i="584" s="1"/>
  <c r="T46" i="584" s="1"/>
  <c r="M56" i="584"/>
  <c r="O56" i="584" s="1"/>
  <c r="N56" i="584" s="1"/>
  <c r="M11" i="583"/>
  <c r="O11" i="583" s="1"/>
  <c r="N11" i="583" s="1"/>
  <c r="M15" i="583"/>
  <c r="O15" i="583" s="1"/>
  <c r="N15" i="583" s="1"/>
  <c r="M21" i="583"/>
  <c r="O21" i="583" s="1"/>
  <c r="N21" i="583" s="1"/>
  <c r="M26" i="583"/>
  <c r="O26" i="583" s="1"/>
  <c r="N26" i="583" s="1"/>
  <c r="S17" i="583"/>
  <c r="U17" i="583" s="1" a="1"/>
  <c r="U17" i="583" s="1"/>
  <c r="T17" i="583" s="1"/>
  <c r="S19" i="583"/>
  <c r="U19" i="583" s="1" a="1"/>
  <c r="U19" i="583" s="1"/>
  <c r="T19" i="583" s="1"/>
  <c r="S21" i="583"/>
  <c r="U21" i="583" s="1" a="1"/>
  <c r="U21" i="583" s="1"/>
  <c r="T21" i="583" s="1"/>
  <c r="S61" i="583"/>
  <c r="U61" i="583" s="1" a="1"/>
  <c r="U61" i="583" s="1"/>
  <c r="T61" i="583" s="1"/>
  <c r="S66" i="583"/>
  <c r="U66" i="583" s="1" a="1"/>
  <c r="U66" i="583" s="1"/>
  <c r="T66" i="583" s="1"/>
  <c r="S70" i="583"/>
  <c r="U70" i="583" s="1" a="1"/>
  <c r="U70" i="583" s="1"/>
  <c r="T70" i="583" s="1"/>
  <c r="S23" i="583"/>
  <c r="U23" i="583" s="1" a="1"/>
  <c r="U23" i="583" s="1"/>
  <c r="T23" i="583" s="1"/>
  <c r="S25" i="583"/>
  <c r="U25" i="583" s="1" a="1"/>
  <c r="U25" i="583" s="1"/>
  <c r="T25" i="583" s="1"/>
  <c r="M55" i="583"/>
  <c r="O55" i="583" s="1"/>
  <c r="N55" i="583" s="1"/>
  <c r="M59" i="583"/>
  <c r="O59" i="583" s="1"/>
  <c r="N59" i="583" s="1"/>
  <c r="A12" i="583"/>
  <c r="M66" i="583"/>
  <c r="O66" i="583" s="1"/>
  <c r="N66" i="583" s="1"/>
  <c r="M70" i="583"/>
  <c r="O70" i="583" s="1"/>
  <c r="N70" i="583" s="1"/>
  <c r="S30" i="583"/>
  <c r="U30" i="583" s="1" a="1"/>
  <c r="U30" i="583" s="1"/>
  <c r="T30" i="583" s="1"/>
  <c r="S53" i="583"/>
  <c r="U53" i="583" s="1" a="1"/>
  <c r="U53" i="583" s="1"/>
  <c r="T53" i="583" s="1"/>
  <c r="S55" i="583"/>
  <c r="U55" i="583" s="1" a="1"/>
  <c r="U55" i="583" s="1"/>
  <c r="T55" i="583" s="1"/>
  <c r="S57" i="583"/>
  <c r="U57" i="583" s="1" a="1"/>
  <c r="U57" i="583" s="1"/>
  <c r="T57" i="583" s="1"/>
  <c r="M30" i="583"/>
  <c r="O30" i="583" s="1"/>
  <c r="N30" i="583" s="1"/>
  <c r="M38" i="583"/>
  <c r="O38" i="583" s="1"/>
  <c r="N38" i="583" s="1"/>
  <c r="M40" i="583"/>
  <c r="O40" i="583" s="1"/>
  <c r="N40" i="583" s="1"/>
  <c r="M42" i="583"/>
  <c r="O42" i="583" s="1"/>
  <c r="N42" i="583" s="1"/>
  <c r="M44" i="583"/>
  <c r="O44" i="583" s="1"/>
  <c r="N44" i="583" s="1"/>
  <c r="M46" i="583"/>
  <c r="O46" i="583" s="1"/>
  <c r="N46" i="583" s="1"/>
  <c r="S16" i="583"/>
  <c r="U16" i="583" s="1" a="1"/>
  <c r="U16" i="583" s="1"/>
  <c r="T16" i="583" s="1"/>
  <c r="S20" i="583"/>
  <c r="U20" i="583" s="1" a="1"/>
  <c r="U20" i="583" s="1"/>
  <c r="T20" i="583" s="1"/>
  <c r="M54" i="583"/>
  <c r="O54" i="583" s="1"/>
  <c r="N54" i="583" s="1"/>
  <c r="M58" i="583"/>
  <c r="O58" i="583" s="1"/>
  <c r="N58" i="583" s="1"/>
  <c r="M60" i="583"/>
  <c r="O60" i="583" s="1"/>
  <c r="N60" i="583" s="1"/>
  <c r="S63" i="583"/>
  <c r="U63" i="583" s="1" a="1"/>
  <c r="U63" i="583" s="1"/>
  <c r="T63" i="583" s="1"/>
  <c r="S67" i="583"/>
  <c r="U67" i="583" s="1" a="1"/>
  <c r="U67" i="583" s="1"/>
  <c r="T67" i="583" s="1"/>
  <c r="M25" i="583"/>
  <c r="O25" i="583" s="1"/>
  <c r="N25" i="583" s="1"/>
  <c r="M27" i="583"/>
  <c r="O27" i="583" s="1"/>
  <c r="N27" i="583" s="1"/>
  <c r="M29" i="583"/>
  <c r="O29" i="583" s="1"/>
  <c r="N29" i="583" s="1"/>
  <c r="M39" i="583"/>
  <c r="O39" i="583" s="1"/>
  <c r="N39" i="583" s="1"/>
  <c r="M43" i="583"/>
  <c r="O43" i="583" s="1"/>
  <c r="N43" i="583" s="1"/>
  <c r="S37" i="583"/>
  <c r="U37" i="583" s="1" a="1"/>
  <c r="U37" i="583" s="1"/>
  <c r="T37" i="583" s="1"/>
  <c r="S41" i="583"/>
  <c r="U41" i="583" s="1" a="1"/>
  <c r="U41" i="583" s="1"/>
  <c r="T41" i="583" s="1"/>
  <c r="S72" i="583"/>
  <c r="U72" i="583" s="1" a="1"/>
  <c r="U72" i="583" s="1"/>
  <c r="T72" i="583" s="1"/>
  <c r="M22" i="582"/>
  <c r="O22" i="582" s="1"/>
  <c r="N22" i="582" s="1"/>
  <c r="S43" i="582"/>
  <c r="U43" i="582" s="1" a="1"/>
  <c r="U43" i="582" s="1"/>
  <c r="T43" i="582" s="1"/>
  <c r="M25" i="582"/>
  <c r="O25" i="582" s="1"/>
  <c r="N25" i="582" s="1"/>
  <c r="M27" i="582"/>
  <c r="O27" i="582" s="1"/>
  <c r="N27" i="582" s="1"/>
  <c r="S15" i="582"/>
  <c r="U15" i="582" s="1" a="1"/>
  <c r="U15" i="582" s="1"/>
  <c r="T15" i="582" s="1"/>
  <c r="S19" i="582"/>
  <c r="U19" i="582" s="1" a="1"/>
  <c r="U19" i="582" s="1"/>
  <c r="T19" i="582" s="1"/>
  <c r="S23" i="582"/>
  <c r="U23" i="582" s="1" a="1"/>
  <c r="U23" i="582" s="1"/>
  <c r="T23" i="582" s="1"/>
  <c r="M44" i="582"/>
  <c r="O44" i="582" s="1"/>
  <c r="N44" i="582" s="1"/>
  <c r="M48" i="582"/>
  <c r="O48" i="582" s="1"/>
  <c r="N48" i="582" s="1"/>
  <c r="M45" i="582"/>
  <c r="O45" i="582" s="1"/>
  <c r="N45" i="582" s="1"/>
  <c r="M47" i="582"/>
  <c r="O47" i="582" s="1"/>
  <c r="N47" i="582" s="1"/>
  <c r="M49" i="582"/>
  <c r="O49" i="582" s="1"/>
  <c r="N49" i="582" s="1"/>
  <c r="M63" i="582"/>
  <c r="O63" i="582" s="1"/>
  <c r="N63" i="582" s="1"/>
  <c r="M67" i="582"/>
  <c r="O67" i="582" s="1"/>
  <c r="N67" i="582" s="1"/>
  <c r="M34" i="582"/>
  <c r="O34" i="582" s="1"/>
  <c r="N34" i="582" s="1"/>
  <c r="S71" i="582"/>
  <c r="U71" i="582" s="1" a="1"/>
  <c r="U71" i="582" s="1"/>
  <c r="T71" i="582" s="1"/>
  <c r="M19" i="582"/>
  <c r="O19" i="582" s="1"/>
  <c r="N19" i="582" s="1"/>
  <c r="S38" i="582"/>
  <c r="U38" i="582" s="1" a="1"/>
  <c r="U38" i="582" s="1"/>
  <c r="T38" i="582" s="1"/>
  <c r="S42" i="582"/>
  <c r="U42" i="582" s="1" a="1"/>
  <c r="U42" i="582" s="1"/>
  <c r="T42" i="582" s="1"/>
  <c r="M15" i="582"/>
  <c r="O15" i="582" s="1"/>
  <c r="N15" i="582" s="1"/>
  <c r="M40" i="582"/>
  <c r="O40" i="582" s="1"/>
  <c r="N40" i="582" s="1"/>
  <c r="S62" i="582"/>
  <c r="U62" i="582" s="1" a="1"/>
  <c r="U62" i="582" s="1"/>
  <c r="T62" i="582" s="1"/>
  <c r="S68" i="582"/>
  <c r="U68" i="582" s="1" a="1"/>
  <c r="U68" i="582" s="1"/>
  <c r="T68" i="582" s="1"/>
  <c r="M14" i="582"/>
  <c r="O14" i="582" s="1"/>
  <c r="N14" i="582" s="1"/>
  <c r="M18" i="582"/>
  <c r="O18" i="582" s="1"/>
  <c r="N18" i="582" s="1"/>
  <c r="M52" i="582"/>
  <c r="O52" i="582" s="1"/>
  <c r="N52" i="582" s="1"/>
  <c r="S67" i="582"/>
  <c r="U67" i="582" s="1" a="1"/>
  <c r="U67" i="582" s="1"/>
  <c r="T67" i="582" s="1"/>
  <c r="S69" i="582"/>
  <c r="U69" i="582" s="1" a="1"/>
  <c r="U69" i="582" s="1"/>
  <c r="T69" i="582" s="1"/>
  <c r="S18" i="582"/>
  <c r="U18" i="582" s="1" a="1"/>
  <c r="U18" i="582" s="1"/>
  <c r="T18" i="582" s="1"/>
  <c r="M24" i="582"/>
  <c r="O24" i="582" s="1"/>
  <c r="N24" i="582" s="1"/>
  <c r="S37" i="582"/>
  <c r="U37" i="582" s="1" a="1"/>
  <c r="U37" i="582" s="1"/>
  <c r="T37" i="582" s="1"/>
  <c r="M62" i="582"/>
  <c r="O62" i="582" s="1"/>
  <c r="N62" i="582" s="1"/>
  <c r="S25" i="581"/>
  <c r="U25" i="581" s="1" a="1"/>
  <c r="U25" i="581" s="1"/>
  <c r="T25" i="581" s="1"/>
  <c r="S27" i="581"/>
  <c r="U27" i="581" s="1" a="1"/>
  <c r="U27" i="581" s="1"/>
  <c r="T27" i="581" s="1"/>
  <c r="M45" i="581"/>
  <c r="O45" i="581" s="1"/>
  <c r="N45" i="581" s="1"/>
  <c r="M52" i="581"/>
  <c r="O52" i="581" s="1"/>
  <c r="N52" i="581" s="1"/>
  <c r="S28" i="581"/>
  <c r="U28" i="581" s="1" a="1"/>
  <c r="U28" i="581" s="1"/>
  <c r="T28" i="581" s="1"/>
  <c r="S30" i="581"/>
  <c r="U30" i="581" s="1" a="1"/>
  <c r="U30" i="581" s="1"/>
  <c r="T30" i="581" s="1"/>
  <c r="S31" i="581"/>
  <c r="U31" i="581" s="1" a="1"/>
  <c r="U31" i="581" s="1"/>
  <c r="T31" i="581" s="1"/>
  <c r="M16" i="581"/>
  <c r="O16" i="581" s="1"/>
  <c r="N16" i="581" s="1"/>
  <c r="M26" i="581"/>
  <c r="O26" i="581" s="1"/>
  <c r="N26" i="581" s="1"/>
  <c r="M28" i="581"/>
  <c r="O28" i="581" s="1"/>
  <c r="N28" i="581" s="1"/>
  <c r="M30" i="581"/>
  <c r="O30" i="581" s="1"/>
  <c r="N30" i="581" s="1"/>
  <c r="S50" i="581"/>
  <c r="U50" i="581" s="1" a="1"/>
  <c r="U50" i="581" s="1"/>
  <c r="T50" i="581" s="1"/>
  <c r="M39" i="581"/>
  <c r="O39" i="581" s="1"/>
  <c r="N39" i="581" s="1"/>
  <c r="S42" i="580"/>
  <c r="U42" i="580" s="1" a="1"/>
  <c r="U42" i="580" s="1"/>
  <c r="T42" i="580" s="1"/>
  <c r="S11" i="580"/>
  <c r="U11" i="580" s="1" a="1"/>
  <c r="U11" i="580" s="1"/>
  <c r="T11" i="580" s="1"/>
  <c r="S33" i="580"/>
  <c r="U33" i="580" s="1" a="1"/>
  <c r="U33" i="580" s="1"/>
  <c r="T33" i="580" s="1"/>
  <c r="M47" i="580"/>
  <c r="O47" i="580" s="1"/>
  <c r="N47" i="580" s="1"/>
  <c r="S49" i="580"/>
  <c r="U49" i="580" s="1" a="1"/>
  <c r="U49" i="580" s="1"/>
  <c r="T49" i="580" s="1"/>
  <c r="S41" i="580"/>
  <c r="U41" i="580" s="1" a="1"/>
  <c r="U41" i="580" s="1"/>
  <c r="T41" i="580" s="1"/>
  <c r="M46" i="580"/>
  <c r="O46" i="580" s="1"/>
  <c r="N46" i="580" s="1"/>
  <c r="M22" i="580"/>
  <c r="O22" i="580" s="1"/>
  <c r="N22" i="580" s="1"/>
  <c r="M116" i="588"/>
  <c r="O116" i="588" s="1"/>
  <c r="N116" i="588" s="1"/>
  <c r="M57" i="603"/>
  <c r="O57" i="603" s="1"/>
  <c r="N57" i="603" s="1"/>
  <c r="M17" i="609"/>
  <c r="O17" i="609" s="1"/>
  <c r="N17" i="609" s="1"/>
  <c r="M19" i="609"/>
  <c r="O19" i="609" s="1"/>
  <c r="N19" i="609" s="1"/>
  <c r="M48" i="601"/>
  <c r="O48" i="601" s="1"/>
  <c r="N48" i="601" s="1"/>
  <c r="M89" i="590"/>
  <c r="O89" i="590" s="1"/>
  <c r="N89" i="590" s="1"/>
  <c r="M82" i="592"/>
  <c r="O82" i="592" s="1"/>
  <c r="N82" i="592" s="1"/>
  <c r="M20" i="595"/>
  <c r="O20" i="595" s="1"/>
  <c r="N20" i="595" s="1"/>
  <c r="M32" i="592"/>
  <c r="O32" i="592" s="1"/>
  <c r="N32" i="592" s="1"/>
  <c r="M30" i="595"/>
  <c r="O30" i="595" s="1"/>
  <c r="N30" i="595" s="1"/>
  <c r="M76" i="595"/>
  <c r="O76" i="595" s="1"/>
  <c r="N76" i="595" s="1"/>
  <c r="M103" i="588"/>
  <c r="O103" i="588" s="1"/>
  <c r="N103" i="588" s="1"/>
  <c r="M115" i="588"/>
  <c r="O115" i="588" s="1"/>
  <c r="N115" i="588" s="1"/>
  <c r="M11" i="582"/>
  <c r="O11" i="582" s="1"/>
  <c r="N11" i="582" s="1"/>
  <c r="M64" i="582"/>
  <c r="O64" i="582" s="1"/>
  <c r="N64" i="582" s="1"/>
  <c r="M140" i="588"/>
  <c r="O140" i="588" s="1"/>
  <c r="N140" i="588" s="1"/>
  <c r="M19" i="603"/>
  <c r="O19" i="603" s="1"/>
  <c r="N19" i="603" s="1"/>
  <c r="M96" i="588"/>
  <c r="O96" i="588" s="1"/>
  <c r="N96" i="588" s="1"/>
  <c r="M46" i="595"/>
  <c r="O46" i="595" s="1"/>
  <c r="N46" i="595" s="1"/>
  <c r="M98" i="595"/>
  <c r="O98" i="595" s="1"/>
  <c r="N98" i="595" s="1"/>
  <c r="M19" i="593"/>
  <c r="O19" i="593" s="1"/>
  <c r="N19" i="593" s="1"/>
  <c r="M37" i="582"/>
  <c r="O37" i="582" s="1"/>
  <c r="N37" i="582" s="1"/>
  <c r="M73" i="585"/>
  <c r="O73" i="585" s="1"/>
  <c r="N73" i="585" s="1"/>
  <c r="M132" i="588"/>
  <c r="O132" i="588" s="1"/>
  <c r="N132" i="588" s="1"/>
  <c r="M36" i="595"/>
  <c r="O36" i="595" s="1"/>
  <c r="N36" i="595" s="1"/>
  <c r="M54" i="595"/>
  <c r="O54" i="595" s="1"/>
  <c r="N54" i="595" s="1"/>
  <c r="M34" i="586"/>
  <c r="O34" i="586" s="1"/>
  <c r="N34" i="586" s="1"/>
  <c r="M119" i="588"/>
  <c r="O119" i="588" s="1"/>
  <c r="N119" i="588" s="1"/>
  <c r="M100" i="592"/>
  <c r="O100" i="592" s="1"/>
  <c r="N100" i="592" s="1"/>
  <c r="M40" i="593"/>
  <c r="O40" i="593" s="1"/>
  <c r="N40" i="593" s="1"/>
  <c r="M32" i="594"/>
  <c r="O32" i="594" s="1"/>
  <c r="N32" i="594" s="1"/>
  <c r="M80" i="595"/>
  <c r="O80" i="595" s="1"/>
  <c r="N80" i="595" s="1"/>
  <c r="M114" i="585"/>
  <c r="O114" i="585" s="1"/>
  <c r="N114" i="585" s="1"/>
  <c r="M54" i="592"/>
  <c r="O54" i="592" s="1"/>
  <c r="N54" i="592" s="1"/>
  <c r="M108" i="592"/>
  <c r="O108" i="592" s="1"/>
  <c r="N108" i="592" s="1"/>
  <c r="S17" i="609"/>
  <c r="U17" i="609" s="1" a="1"/>
  <c r="U17" i="609" s="1"/>
  <c r="T17" i="609" s="1"/>
  <c r="S24" i="609"/>
  <c r="U24" i="609" s="1" a="1"/>
  <c r="U24" i="609" s="1"/>
  <c r="T24" i="609" s="1"/>
  <c r="S33" i="609"/>
  <c r="U33" i="609" s="1" a="1"/>
  <c r="U33" i="609" s="1"/>
  <c r="T33" i="609" s="1"/>
  <c r="S19" i="609"/>
  <c r="U19" i="609" s="1" a="1"/>
  <c r="U19" i="609" s="1"/>
  <c r="T19" i="609" s="1"/>
  <c r="S21" i="609"/>
  <c r="U21" i="609" s="1" a="1"/>
  <c r="U21" i="609" s="1"/>
  <c r="T21" i="609" s="1"/>
  <c r="M23" i="609"/>
  <c r="O23" i="609" s="1"/>
  <c r="N23" i="609" s="1"/>
  <c r="M34" i="609"/>
  <c r="O34" i="609" s="1"/>
  <c r="N34" i="609" s="1"/>
  <c r="S27" i="609"/>
  <c r="U27" i="609" s="1" a="1"/>
  <c r="U27" i="609" s="1"/>
  <c r="T27" i="609" s="1"/>
  <c r="S29" i="609"/>
  <c r="U29" i="609" s="1" a="1"/>
  <c r="U29" i="609" s="1"/>
  <c r="T29" i="609" s="1"/>
  <c r="M33" i="609"/>
  <c r="O33" i="609" s="1"/>
  <c r="N33" i="609" s="1"/>
  <c r="M37" i="609"/>
  <c r="O37" i="609" s="1"/>
  <c r="N37" i="609" s="1"/>
  <c r="M39" i="609"/>
  <c r="O39" i="609" s="1"/>
  <c r="N39" i="609" s="1"/>
  <c r="S26" i="608"/>
  <c r="U26" i="608" s="1" a="1"/>
  <c r="U26" i="608" s="1"/>
  <c r="T26" i="608" s="1"/>
  <c r="M54" i="608"/>
  <c r="O54" i="608" s="1"/>
  <c r="N54" i="608" s="1"/>
  <c r="M73" i="608"/>
  <c r="O73" i="608" s="1"/>
  <c r="N73" i="608" s="1"/>
  <c r="M35" i="608"/>
  <c r="O35" i="608" s="1"/>
  <c r="N35" i="608" s="1"/>
  <c r="M38" i="608"/>
  <c r="O38" i="608" s="1"/>
  <c r="N38" i="608" s="1"/>
  <c r="M46" i="608"/>
  <c r="O46" i="608" s="1"/>
  <c r="N46" i="608" s="1"/>
  <c r="S19" i="608"/>
  <c r="U19" i="608" s="1" a="1"/>
  <c r="U19" i="608" s="1"/>
  <c r="T19" i="608" s="1"/>
  <c r="M70" i="608"/>
  <c r="O70" i="608" s="1"/>
  <c r="N70" i="608" s="1"/>
  <c r="M20" i="608"/>
  <c r="O20" i="608" s="1"/>
  <c r="N20" i="608" s="1"/>
  <c r="S25" i="608"/>
  <c r="U25" i="608" s="1" a="1"/>
  <c r="U25" i="608" s="1"/>
  <c r="T25" i="608" s="1"/>
  <c r="S27" i="608"/>
  <c r="U27" i="608" s="1" a="1"/>
  <c r="U27" i="608" s="1"/>
  <c r="T27" i="608" s="1"/>
  <c r="M53" i="608"/>
  <c r="O53" i="608" s="1"/>
  <c r="N53" i="608" s="1"/>
  <c r="S63" i="608"/>
  <c r="U63" i="608" s="1" a="1"/>
  <c r="U63" i="608" s="1"/>
  <c r="T63" i="608" s="1"/>
  <c r="M72" i="608"/>
  <c r="O72" i="608" s="1"/>
  <c r="N72" i="608" s="1"/>
  <c r="M57" i="608"/>
  <c r="O57" i="608" s="1"/>
  <c r="N57" i="608" s="1"/>
  <c r="M59" i="608"/>
  <c r="O59" i="608" s="1"/>
  <c r="N59" i="608" s="1"/>
  <c r="S68" i="608"/>
  <c r="U68" i="608" s="1" a="1"/>
  <c r="U68" i="608" s="1"/>
  <c r="T68" i="608" s="1"/>
  <c r="S70" i="608"/>
  <c r="U70" i="608" s="1" a="1"/>
  <c r="U70" i="608" s="1"/>
  <c r="T70" i="608" s="1"/>
  <c r="S18" i="608"/>
  <c r="U18" i="608" s="1" a="1"/>
  <c r="U18" i="608" s="1"/>
  <c r="T18" i="608" s="1"/>
  <c r="S20" i="608"/>
  <c r="U20" i="608" s="1" a="1"/>
  <c r="U20" i="608" s="1"/>
  <c r="T20" i="608" s="1"/>
  <c r="M26" i="608"/>
  <c r="O26" i="608" s="1"/>
  <c r="N26" i="608" s="1"/>
  <c r="M28" i="608"/>
  <c r="O28" i="608" s="1"/>
  <c r="N28" i="608" s="1"/>
  <c r="S31" i="608"/>
  <c r="U31" i="608" s="1" a="1"/>
  <c r="U31" i="608" s="1"/>
  <c r="T31" i="608" s="1"/>
  <c r="S37" i="608"/>
  <c r="U37" i="608" s="1" a="1"/>
  <c r="U37" i="608" s="1"/>
  <c r="T37" i="608" s="1"/>
  <c r="S53" i="608"/>
  <c r="U53" i="608" s="1" a="1"/>
  <c r="U53" i="608" s="1"/>
  <c r="T53" i="608" s="1"/>
  <c r="M24" i="607"/>
  <c r="O24" i="607" s="1"/>
  <c r="N24" i="607" s="1"/>
  <c r="S29" i="607"/>
  <c r="U29" i="607" s="1" a="1"/>
  <c r="U29" i="607" s="1"/>
  <c r="T29" i="607" s="1"/>
  <c r="M14" i="607"/>
  <c r="O14" i="607" s="1"/>
  <c r="N14" i="607" s="1"/>
  <c r="S15" i="607"/>
  <c r="U15" i="607" s="1" a="1"/>
  <c r="U15" i="607" s="1"/>
  <c r="T15" i="607" s="1"/>
  <c r="M19" i="607"/>
  <c r="O19" i="607" s="1"/>
  <c r="N19" i="607" s="1"/>
  <c r="M26" i="607"/>
  <c r="O26" i="607" s="1"/>
  <c r="N26" i="607" s="1"/>
  <c r="M28" i="607"/>
  <c r="O28" i="607" s="1"/>
  <c r="N28" i="607" s="1"/>
  <c r="M33" i="607"/>
  <c r="O33" i="607" s="1"/>
  <c r="N33" i="607" s="1"/>
  <c r="M35" i="607"/>
  <c r="O35" i="607" s="1"/>
  <c r="N35" i="607" s="1"/>
  <c r="M42" i="607"/>
  <c r="O42" i="607" s="1"/>
  <c r="N42" i="607" s="1"/>
  <c r="M44" i="607"/>
  <c r="O44" i="607" s="1"/>
  <c r="N44" i="607" s="1"/>
  <c r="M51" i="607"/>
  <c r="O51" i="607" s="1"/>
  <c r="N51" i="607" s="1"/>
  <c r="S21" i="607"/>
  <c r="U21" i="607" s="1" a="1"/>
  <c r="U21" i="607" s="1"/>
  <c r="T21" i="607" s="1"/>
  <c r="M32" i="607"/>
  <c r="O32" i="607" s="1"/>
  <c r="N32" i="607" s="1"/>
  <c r="S37" i="607"/>
  <c r="U37" i="607" s="1" a="1"/>
  <c r="U37" i="607" s="1"/>
  <c r="T37" i="607" s="1"/>
  <c r="M48" i="607"/>
  <c r="O48" i="607" s="1"/>
  <c r="N48" i="607" s="1"/>
  <c r="S51" i="607"/>
  <c r="U51" i="607" s="1" a="1"/>
  <c r="U51" i="607" s="1"/>
  <c r="T51" i="607" s="1"/>
  <c r="A1" i="607"/>
  <c r="M18" i="607"/>
  <c r="O18" i="607" s="1"/>
  <c r="N18" i="607" s="1"/>
  <c r="M20" i="607"/>
  <c r="O20" i="607" s="1"/>
  <c r="N20" i="607" s="1"/>
  <c r="M25" i="607"/>
  <c r="O25" i="607" s="1"/>
  <c r="N25" i="607" s="1"/>
  <c r="M27" i="607"/>
  <c r="O27" i="607" s="1"/>
  <c r="N27" i="607" s="1"/>
  <c r="M34" i="607"/>
  <c r="O34" i="607" s="1"/>
  <c r="N34" i="607" s="1"/>
  <c r="M36" i="607"/>
  <c r="O36" i="607" s="1"/>
  <c r="N36" i="607" s="1"/>
  <c r="M43" i="607"/>
  <c r="O43" i="607" s="1"/>
  <c r="N43" i="607" s="1"/>
  <c r="M22" i="607"/>
  <c r="O22" i="607" s="1"/>
  <c r="N22" i="607" s="1"/>
  <c r="S23" i="607"/>
  <c r="U23" i="607" s="1" a="1"/>
  <c r="U23" i="607" s="1"/>
  <c r="T23" i="607" s="1"/>
  <c r="M38" i="607"/>
  <c r="O38" i="607" s="1"/>
  <c r="N38" i="607" s="1"/>
  <c r="S39" i="607"/>
  <c r="U39" i="607" s="1" a="1"/>
  <c r="U39" i="607" s="1"/>
  <c r="T39" i="607" s="1"/>
  <c r="M50" i="607"/>
  <c r="O50" i="607" s="1"/>
  <c r="N50" i="607" s="1"/>
  <c r="M12" i="606"/>
  <c r="O12" i="606" s="1"/>
  <c r="N12" i="606" s="1"/>
  <c r="S20" i="606"/>
  <c r="U20" i="606" s="1" a="1"/>
  <c r="U20" i="606" s="1"/>
  <c r="T20" i="606" s="1"/>
  <c r="S22" i="606"/>
  <c r="U22" i="606" s="1" a="1"/>
  <c r="U22" i="606" s="1"/>
  <c r="T22" i="606" s="1"/>
  <c r="M38" i="606"/>
  <c r="O38" i="606" s="1"/>
  <c r="N38" i="606" s="1"/>
  <c r="M41" i="606"/>
  <c r="O41" i="606" s="1"/>
  <c r="N41" i="606" s="1"/>
  <c r="M16" i="606"/>
  <c r="O16" i="606" s="1"/>
  <c r="N16" i="606" s="1"/>
  <c r="M27" i="606"/>
  <c r="O27" i="606" s="1"/>
  <c r="N27" i="606" s="1"/>
  <c r="S30" i="606"/>
  <c r="U30" i="606" s="1" a="1"/>
  <c r="U30" i="606" s="1"/>
  <c r="T30" i="606" s="1"/>
  <c r="M34" i="606"/>
  <c r="O34" i="606" s="1"/>
  <c r="N34" i="606" s="1"/>
  <c r="S11" i="606"/>
  <c r="U11" i="606" s="1" a="1"/>
  <c r="U11" i="606" s="1"/>
  <c r="T11" i="606" s="1"/>
  <c r="S14" i="606"/>
  <c r="U14" i="606" s="1" a="1"/>
  <c r="U14" i="606" s="1"/>
  <c r="T14" i="606" s="1"/>
  <c r="S25" i="606"/>
  <c r="U25" i="606" s="1" a="1"/>
  <c r="U25" i="606" s="1"/>
  <c r="T25" i="606" s="1"/>
  <c r="M22" i="606"/>
  <c r="O22" i="606" s="1"/>
  <c r="N22" i="606" s="1"/>
  <c r="M25" i="605"/>
  <c r="O25" i="605" s="1"/>
  <c r="N25" i="605" s="1"/>
  <c r="S13" i="605"/>
  <c r="U13" i="605" s="1" a="1"/>
  <c r="U13" i="605" s="1"/>
  <c r="T13" i="605" s="1"/>
  <c r="M17" i="605"/>
  <c r="O17" i="605" s="1"/>
  <c r="N17" i="605" s="1"/>
  <c r="S15" i="605"/>
  <c r="U15" i="605" s="1" a="1"/>
  <c r="U15" i="605" s="1"/>
  <c r="T15" i="605" s="1"/>
  <c r="M24" i="605"/>
  <c r="O24" i="605" s="1"/>
  <c r="N24" i="605" s="1"/>
  <c r="M26" i="605"/>
  <c r="O26" i="605" s="1"/>
  <c r="N26" i="605" s="1"/>
  <c r="M21" i="605"/>
  <c r="O21" i="605" s="1"/>
  <c r="N21" i="605" s="1"/>
  <c r="M83" i="604"/>
  <c r="O83" i="604" s="1"/>
  <c r="N83" i="604" s="1"/>
  <c r="S48" i="604"/>
  <c r="U48" i="604" s="1" a="1"/>
  <c r="U48" i="604" s="1"/>
  <c r="T48" i="604" s="1"/>
  <c r="S45" i="604"/>
  <c r="U45" i="604" s="1" a="1"/>
  <c r="U45" i="604" s="1"/>
  <c r="T45" i="604" s="1"/>
  <c r="S49" i="604"/>
  <c r="U49" i="604" s="1" a="1"/>
  <c r="U49" i="604" s="1"/>
  <c r="T49" i="604" s="1"/>
  <c r="S51" i="604"/>
  <c r="U51" i="604" s="1" a="1"/>
  <c r="U51" i="604" s="1"/>
  <c r="T51" i="604" s="1"/>
  <c r="S57" i="604"/>
  <c r="U57" i="604" s="1" a="1"/>
  <c r="U57" i="604" s="1"/>
  <c r="T57" i="604" s="1"/>
  <c r="M92" i="604"/>
  <c r="O92" i="604" s="1"/>
  <c r="N92" i="604" s="1"/>
  <c r="M43" i="604"/>
  <c r="O43" i="604" s="1"/>
  <c r="N43" i="604" s="1"/>
  <c r="S14" i="604"/>
  <c r="U14" i="604" s="1" a="1"/>
  <c r="U14" i="604" s="1"/>
  <c r="T14" i="604" s="1"/>
  <c r="S23" i="604"/>
  <c r="U23" i="604" s="1" a="1"/>
  <c r="U23" i="604" s="1"/>
  <c r="T23" i="604" s="1"/>
  <c r="S33" i="604"/>
  <c r="U33" i="604" s="1" a="1"/>
  <c r="U33" i="604" s="1"/>
  <c r="T33" i="604" s="1"/>
  <c r="M48" i="604"/>
  <c r="O48" i="604" s="1"/>
  <c r="N48" i="604" s="1"/>
  <c r="S61" i="604"/>
  <c r="U61" i="604" s="1" a="1"/>
  <c r="U61" i="604" s="1"/>
  <c r="T61" i="604" s="1"/>
  <c r="M67" i="604"/>
  <c r="O67" i="604" s="1"/>
  <c r="N67" i="604" s="1"/>
  <c r="M69" i="604"/>
  <c r="O69" i="604" s="1"/>
  <c r="N69" i="604" s="1"/>
  <c r="S74" i="604"/>
  <c r="U74" i="604" s="1" a="1"/>
  <c r="U74" i="604" s="1"/>
  <c r="T74" i="604" s="1"/>
  <c r="M15" i="604"/>
  <c r="O15" i="604" s="1"/>
  <c r="N15" i="604" s="1"/>
  <c r="S16" i="604"/>
  <c r="U16" i="604" s="1" a="1"/>
  <c r="U16" i="604" s="1"/>
  <c r="T16" i="604" s="1"/>
  <c r="M29" i="604"/>
  <c r="O29" i="604" s="1"/>
  <c r="N29" i="604" s="1"/>
  <c r="S46" i="604"/>
  <c r="U46" i="604" s="1" a="1"/>
  <c r="U46" i="604" s="1"/>
  <c r="T46" i="604" s="1"/>
  <c r="M60" i="604"/>
  <c r="O60" i="604" s="1"/>
  <c r="N60" i="604" s="1"/>
  <c r="S69" i="604"/>
  <c r="U69" i="604" s="1" a="1"/>
  <c r="U69" i="604" s="1"/>
  <c r="T69" i="604" s="1"/>
  <c r="M73" i="604"/>
  <c r="O73" i="604" s="1"/>
  <c r="N73" i="604" s="1"/>
  <c r="M75" i="604"/>
  <c r="O75" i="604" s="1"/>
  <c r="N75" i="604" s="1"/>
  <c r="S78" i="604"/>
  <c r="U78" i="604" s="1" a="1"/>
  <c r="U78" i="604" s="1"/>
  <c r="T78" i="604" s="1"/>
  <c r="M84" i="604"/>
  <c r="O84" i="604" s="1"/>
  <c r="N84" i="604" s="1"/>
  <c r="S94" i="604"/>
  <c r="U94" i="604" s="1" a="1"/>
  <c r="U94" i="604" s="1"/>
  <c r="T94" i="604" s="1"/>
  <c r="S39" i="603"/>
  <c r="U39" i="603" s="1" a="1"/>
  <c r="U39" i="603" s="1"/>
  <c r="T39" i="603" s="1"/>
  <c r="M45" i="603"/>
  <c r="O45" i="603" s="1"/>
  <c r="N45" i="603" s="1"/>
  <c r="S53" i="603"/>
  <c r="U53" i="603" s="1" a="1"/>
  <c r="U53" i="603" s="1"/>
  <c r="T53" i="603" s="1"/>
  <c r="S60" i="603"/>
  <c r="U60" i="603" s="1" a="1"/>
  <c r="U60" i="603" s="1"/>
  <c r="T60" i="603" s="1"/>
  <c r="M67" i="603"/>
  <c r="O67" i="603" s="1"/>
  <c r="N67" i="603" s="1"/>
  <c r="S75" i="603"/>
  <c r="U75" i="603" s="1" a="1"/>
  <c r="U75" i="603" s="1"/>
  <c r="T75" i="603" s="1"/>
  <c r="S17" i="603"/>
  <c r="U17" i="603" s="1" a="1"/>
  <c r="U17" i="603" s="1"/>
  <c r="T17" i="603" s="1"/>
  <c r="M23" i="603"/>
  <c r="O23" i="603" s="1"/>
  <c r="N23" i="603" s="1"/>
  <c r="M25" i="603"/>
  <c r="O25" i="603" s="1"/>
  <c r="N25" i="603" s="1"/>
  <c r="M38" i="603"/>
  <c r="O38" i="603" s="1"/>
  <c r="N38" i="603" s="1"/>
  <c r="M40" i="603"/>
  <c r="O40" i="603" s="1"/>
  <c r="N40" i="603" s="1"/>
  <c r="M42" i="603"/>
  <c r="O42" i="603" s="1"/>
  <c r="N42" i="603" s="1"/>
  <c r="S45" i="603"/>
  <c r="U45" i="603" s="1" a="1"/>
  <c r="U45" i="603" s="1"/>
  <c r="T45" i="603" s="1"/>
  <c r="M52" i="603"/>
  <c r="O52" i="603" s="1"/>
  <c r="N52" i="603" s="1"/>
  <c r="M54" i="603"/>
  <c r="O54" i="603" s="1"/>
  <c r="N54" i="603" s="1"/>
  <c r="M61" i="603"/>
  <c r="O61" i="603" s="1"/>
  <c r="N61" i="603" s="1"/>
  <c r="S62" i="603"/>
  <c r="U62" i="603" s="1" a="1"/>
  <c r="U62" i="603" s="1"/>
  <c r="T62" i="603" s="1"/>
  <c r="S72" i="603"/>
  <c r="U72" i="603" s="1" a="1"/>
  <c r="U72" i="603" s="1"/>
  <c r="T72" i="603" s="1"/>
  <c r="S40" i="603"/>
  <c r="U40" i="603" s="1" a="1"/>
  <c r="U40" i="603" s="1"/>
  <c r="T40" i="603" s="1"/>
  <c r="M49" i="603"/>
  <c r="O49" i="603" s="1"/>
  <c r="N49" i="603" s="1"/>
  <c r="S54" i="603"/>
  <c r="U54" i="603" s="1" a="1"/>
  <c r="U54" i="603" s="1"/>
  <c r="T54" i="603" s="1"/>
  <c r="M73" i="603"/>
  <c r="O73" i="603" s="1"/>
  <c r="N73" i="603" s="1"/>
  <c r="S74" i="603"/>
  <c r="U74" i="603" s="1" a="1"/>
  <c r="U74" i="603" s="1"/>
  <c r="T74" i="603" s="1"/>
  <c r="M20" i="603"/>
  <c r="O20" i="603" s="1"/>
  <c r="N20" i="603" s="1"/>
  <c r="S27" i="603"/>
  <c r="U27" i="603" s="1" a="1"/>
  <c r="U27" i="603" s="1"/>
  <c r="T27" i="603" s="1"/>
  <c r="M58" i="603"/>
  <c r="O58" i="603" s="1"/>
  <c r="N58" i="603" s="1"/>
  <c r="S71" i="603"/>
  <c r="U71" i="603" s="1" a="1"/>
  <c r="U71" i="603" s="1"/>
  <c r="T71" i="603" s="1"/>
  <c r="M24" i="603"/>
  <c r="O24" i="603" s="1"/>
  <c r="N24" i="603" s="1"/>
  <c r="S35" i="603"/>
  <c r="U35" i="603" s="1" a="1"/>
  <c r="U35" i="603" s="1"/>
  <c r="T35" i="603" s="1"/>
  <c r="S44" i="603"/>
  <c r="U44" i="603" s="1" a="1"/>
  <c r="U44" i="603" s="1"/>
  <c r="T44" i="603" s="1"/>
  <c r="M26" i="603"/>
  <c r="O26" i="603" s="1"/>
  <c r="N26" i="603" s="1"/>
  <c r="M65" i="603"/>
  <c r="O65" i="603" s="1"/>
  <c r="N65" i="603" s="1"/>
  <c r="S26" i="602"/>
  <c r="U26" i="602" s="1" a="1"/>
  <c r="U26" i="602" s="1"/>
  <c r="T26" i="602" s="1"/>
  <c r="S36" i="602"/>
  <c r="U36" i="602" s="1" a="1"/>
  <c r="U36" i="602" s="1"/>
  <c r="T36" i="602" s="1"/>
  <c r="S47" i="602"/>
  <c r="U47" i="602" s="1" a="1"/>
  <c r="U47" i="602" s="1"/>
  <c r="T47" i="602" s="1"/>
  <c r="M56" i="602"/>
  <c r="O56" i="602" s="1"/>
  <c r="N56" i="602" s="1"/>
  <c r="M20" i="602"/>
  <c r="O20" i="602" s="1"/>
  <c r="N20" i="602" s="1"/>
  <c r="S23" i="602"/>
  <c r="U23" i="602" s="1" a="1"/>
  <c r="U23" i="602" s="1"/>
  <c r="T23" i="602" s="1"/>
  <c r="M41" i="602"/>
  <c r="O41" i="602" s="1"/>
  <c r="N41" i="602" s="1"/>
  <c r="M16" i="602"/>
  <c r="O16" i="602" s="1"/>
  <c r="N16" i="602" s="1"/>
  <c r="S27" i="602"/>
  <c r="U27" i="602" s="1" a="1"/>
  <c r="U27" i="602" s="1"/>
  <c r="T27" i="602" s="1"/>
  <c r="S32" i="602"/>
  <c r="U32" i="602" s="1" a="1"/>
  <c r="U32" i="602" s="1"/>
  <c r="T32" i="602" s="1"/>
  <c r="M38" i="602"/>
  <c r="O38" i="602" s="1"/>
  <c r="N38" i="602" s="1"/>
  <c r="M47" i="602"/>
  <c r="O47" i="602" s="1"/>
  <c r="N47" i="602" s="1"/>
  <c r="M32" i="601"/>
  <c r="O32" i="601" s="1"/>
  <c r="N32" i="601" s="1"/>
  <c r="S45" i="601"/>
  <c r="U45" i="601" s="1" a="1"/>
  <c r="U45" i="601" s="1"/>
  <c r="T45" i="601" s="1"/>
  <c r="S47" i="601"/>
  <c r="U47" i="601" s="1" a="1"/>
  <c r="U47" i="601" s="1"/>
  <c r="T47" i="601" s="1"/>
  <c r="S63" i="601"/>
  <c r="U63" i="601" s="1" a="1"/>
  <c r="U63" i="601" s="1"/>
  <c r="T63" i="601" s="1"/>
  <c r="M42" i="601"/>
  <c r="O42" i="601" s="1"/>
  <c r="N42" i="601" s="1"/>
  <c r="M46" i="601"/>
  <c r="O46" i="601" s="1"/>
  <c r="N46" i="601" s="1"/>
  <c r="M11" i="601"/>
  <c r="O11" i="601" s="1"/>
  <c r="M18" i="601"/>
  <c r="O18" i="601" s="1"/>
  <c r="N18" i="601" s="1"/>
  <c r="M20" i="601"/>
  <c r="O20" i="601" s="1"/>
  <c r="N20" i="601" s="1"/>
  <c r="S29" i="601"/>
  <c r="U29" i="601" s="1" a="1"/>
  <c r="U29" i="601" s="1"/>
  <c r="T29" i="601" s="1"/>
  <c r="S41" i="601"/>
  <c r="U41" i="601" s="1" a="1"/>
  <c r="U41" i="601" s="1"/>
  <c r="T41" i="601" s="1"/>
  <c r="M20" i="600"/>
  <c r="O20" i="600" s="1"/>
  <c r="N20" i="600" s="1"/>
  <c r="S13" i="600"/>
  <c r="U13" i="600" s="1" a="1"/>
  <c r="U13" i="600" s="1"/>
  <c r="T13" i="600" s="1"/>
  <c r="M32" i="600"/>
  <c r="O32" i="600" s="1"/>
  <c r="N32" i="600" s="1"/>
  <c r="S26" i="600"/>
  <c r="U26" i="600" s="1" a="1"/>
  <c r="U26" i="600" s="1"/>
  <c r="T26" i="600" s="1"/>
  <c r="S28" i="600"/>
  <c r="U28" i="600" s="1" a="1"/>
  <c r="U28" i="600" s="1"/>
  <c r="T28" i="600" s="1"/>
  <c r="M27" i="600"/>
  <c r="O27" i="600" s="1"/>
  <c r="N27" i="600" s="1"/>
  <c r="M31" i="600"/>
  <c r="O31" i="600" s="1"/>
  <c r="N31" i="600" s="1"/>
  <c r="S14" i="600"/>
  <c r="U14" i="600" s="1" a="1"/>
  <c r="U14" i="600" s="1"/>
  <c r="T14" i="600" s="1"/>
  <c r="M16" i="600"/>
  <c r="O16" i="600" s="1"/>
  <c r="N16" i="600" s="1"/>
  <c r="M18" i="600"/>
  <c r="O18" i="600" s="1"/>
  <c r="N18" i="600" s="1"/>
  <c r="M13" i="599"/>
  <c r="O13" i="599" s="1"/>
  <c r="N13" i="599" s="1"/>
  <c r="S18" i="599"/>
  <c r="U18" i="599" s="1" a="1"/>
  <c r="U18" i="599" s="1"/>
  <c r="T18" i="599" s="1"/>
  <c r="S20" i="599"/>
  <c r="U20" i="599" s="1" a="1"/>
  <c r="U20" i="599" s="1"/>
  <c r="T20" i="599" s="1"/>
  <c r="M21" i="599"/>
  <c r="O21" i="599" s="1"/>
  <c r="N21" i="599" s="1"/>
  <c r="M14" i="599"/>
  <c r="O14" i="599" s="1"/>
  <c r="N14" i="599" s="1"/>
  <c r="S31" i="598"/>
  <c r="U31" i="598" s="1" a="1"/>
  <c r="U31" i="598" s="1"/>
  <c r="T31" i="598" s="1"/>
  <c r="S39" i="598"/>
  <c r="U39" i="598" s="1" a="1"/>
  <c r="U39" i="598" s="1"/>
  <c r="T39" i="598" s="1"/>
  <c r="M32" i="598"/>
  <c r="O32" i="598" s="1"/>
  <c r="N32" i="598" s="1"/>
  <c r="S43" i="598"/>
  <c r="U43" i="598" s="1" a="1"/>
  <c r="U43" i="598" s="1"/>
  <c r="T43" i="598" s="1"/>
  <c r="S14" i="598"/>
  <c r="U14" i="598" s="1" a="1"/>
  <c r="U14" i="598" s="1"/>
  <c r="T14" i="598" s="1"/>
  <c r="M26" i="598"/>
  <c r="O26" i="598" s="1"/>
  <c r="N26" i="598" s="1"/>
  <c r="M37" i="598"/>
  <c r="O37" i="598" s="1"/>
  <c r="N37" i="598" s="1"/>
  <c r="M42" i="598"/>
  <c r="O42" i="598" s="1"/>
  <c r="N42" i="598" s="1"/>
  <c r="M51" i="598"/>
  <c r="O51" i="598" s="1"/>
  <c r="N51" i="598" s="1"/>
  <c r="M15" i="598"/>
  <c r="O15" i="598" s="1"/>
  <c r="N15" i="598" s="1"/>
  <c r="S29" i="598"/>
  <c r="U29" i="598" s="1" a="1"/>
  <c r="U29" i="598" s="1"/>
  <c r="T29" i="598" s="1"/>
  <c r="S37" i="598"/>
  <c r="U37" i="598" s="1" a="1"/>
  <c r="U37" i="598" s="1"/>
  <c r="T37" i="598" s="1"/>
  <c r="M41" i="598"/>
  <c r="O41" i="598" s="1"/>
  <c r="N41" i="598" s="1"/>
  <c r="M28" i="596"/>
  <c r="O28" i="596" s="1"/>
  <c r="N28" i="596" s="1"/>
  <c r="M59" i="596"/>
  <c r="O59" i="596" s="1"/>
  <c r="N59" i="596" s="1"/>
  <c r="M63" i="596"/>
  <c r="O63" i="596" s="1"/>
  <c r="N63" i="596" s="1"/>
  <c r="M72" i="596"/>
  <c r="O72" i="596" s="1"/>
  <c r="N72" i="596" s="1"/>
  <c r="M13" i="596"/>
  <c r="O13" i="596" s="1"/>
  <c r="N13" i="596" s="1"/>
  <c r="M23" i="596"/>
  <c r="O23" i="596" s="1"/>
  <c r="N23" i="596" s="1"/>
  <c r="M81" i="596"/>
  <c r="O81" i="596" s="1"/>
  <c r="N81" i="596" s="1"/>
  <c r="M22" i="596"/>
  <c r="O22" i="596" s="1"/>
  <c r="N22" i="596" s="1"/>
  <c r="M51" i="596"/>
  <c r="O51" i="596" s="1"/>
  <c r="N51" i="596" s="1"/>
  <c r="M80" i="596"/>
  <c r="O80" i="596" s="1"/>
  <c r="N80" i="596" s="1"/>
  <c r="M87" i="596"/>
  <c r="O87" i="596" s="1"/>
  <c r="N87" i="596" s="1"/>
  <c r="M19" i="596"/>
  <c r="O19" i="596" s="1"/>
  <c r="N19" i="596" s="1"/>
  <c r="M41" i="596"/>
  <c r="O41" i="596" s="1"/>
  <c r="N41" i="596" s="1"/>
  <c r="M55" i="596"/>
  <c r="O55" i="596" s="1"/>
  <c r="N55" i="596" s="1"/>
  <c r="M26" i="596"/>
  <c r="O26" i="596" s="1"/>
  <c r="N26" i="596" s="1"/>
  <c r="M52" i="596"/>
  <c r="O52" i="596" s="1"/>
  <c r="N52" i="596" s="1"/>
  <c r="M57" i="596"/>
  <c r="O57" i="596" s="1"/>
  <c r="N57" i="596" s="1"/>
  <c r="M79" i="596"/>
  <c r="O79" i="596" s="1"/>
  <c r="N79" i="596" s="1"/>
  <c r="M47" i="595"/>
  <c r="O47" i="595" s="1"/>
  <c r="N47" i="595" s="1"/>
  <c r="M67" i="595"/>
  <c r="O67" i="595" s="1"/>
  <c r="N67" i="595" s="1"/>
  <c r="S89" i="595"/>
  <c r="U89" i="595" s="1" a="1"/>
  <c r="U89" i="595" s="1"/>
  <c r="T89" i="595" s="1"/>
  <c r="M32" i="595"/>
  <c r="O32" i="595" s="1"/>
  <c r="N32" i="595" s="1"/>
  <c r="M44" i="595"/>
  <c r="O44" i="595" s="1"/>
  <c r="N44" i="595" s="1"/>
  <c r="M52" i="595"/>
  <c r="O52" i="595" s="1"/>
  <c r="N52" i="595" s="1"/>
  <c r="M62" i="595"/>
  <c r="O62" i="595" s="1"/>
  <c r="N62" i="595" s="1"/>
  <c r="M95" i="595"/>
  <c r="O95" i="595" s="1"/>
  <c r="N95" i="595" s="1"/>
  <c r="M16" i="595"/>
  <c r="O16" i="595" s="1"/>
  <c r="N16" i="595" s="1"/>
  <c r="S21" i="595"/>
  <c r="U21" i="595" s="1" a="1"/>
  <c r="U21" i="595" s="1"/>
  <c r="T21" i="595" s="1"/>
  <c r="M26" i="595"/>
  <c r="O26" i="595" s="1"/>
  <c r="N26" i="595" s="1"/>
  <c r="S35" i="595"/>
  <c r="U35" i="595" s="1" a="1"/>
  <c r="U35" i="595" s="1"/>
  <c r="T35" i="595" s="1"/>
  <c r="S40" i="595"/>
  <c r="U40" i="595" s="1" a="1"/>
  <c r="U40" i="595" s="1"/>
  <c r="T40" i="595" s="1"/>
  <c r="S42" i="595"/>
  <c r="U42" i="595" s="1" a="1"/>
  <c r="U42" i="595" s="1"/>
  <c r="T42" i="595" s="1"/>
  <c r="M49" i="595"/>
  <c r="O49" i="595" s="1"/>
  <c r="N49" i="595" s="1"/>
  <c r="S62" i="595"/>
  <c r="U62" i="595" s="1" a="1"/>
  <c r="U62" i="595" s="1"/>
  <c r="T62" i="595" s="1"/>
  <c r="S93" i="595"/>
  <c r="U93" i="595" s="1" a="1"/>
  <c r="U93" i="595" s="1"/>
  <c r="T93" i="595" s="1"/>
  <c r="M97" i="595"/>
  <c r="O97" i="595" s="1"/>
  <c r="N97" i="595" s="1"/>
  <c r="S27" i="595"/>
  <c r="U27" i="595" s="1" a="1"/>
  <c r="U27" i="595" s="1"/>
  <c r="T27" i="595" s="1"/>
  <c r="S14" i="595"/>
  <c r="U14" i="595" s="1" a="1"/>
  <c r="U14" i="595" s="1"/>
  <c r="T14" i="595" s="1"/>
  <c r="S16" i="595"/>
  <c r="U16" i="595" s="1" a="1"/>
  <c r="U16" i="595" s="1"/>
  <c r="T16" i="595" s="1"/>
  <c r="M22" i="595"/>
  <c r="O22" i="595" s="1"/>
  <c r="N22" i="595" s="1"/>
  <c r="M31" i="595"/>
  <c r="O31" i="595" s="1"/>
  <c r="N31" i="595" s="1"/>
  <c r="M39" i="595"/>
  <c r="O39" i="595" s="1"/>
  <c r="N39" i="595" s="1"/>
  <c r="M41" i="595"/>
  <c r="O41" i="595" s="1"/>
  <c r="N41" i="595" s="1"/>
  <c r="M43" i="595"/>
  <c r="O43" i="595" s="1"/>
  <c r="N43" i="595" s="1"/>
  <c r="S52" i="595"/>
  <c r="U52" i="595" s="1" a="1"/>
  <c r="U52" i="595" s="1"/>
  <c r="T52" i="595" s="1"/>
  <c r="M63" i="595"/>
  <c r="O63" i="595" s="1"/>
  <c r="N63" i="595" s="1"/>
  <c r="M68" i="595"/>
  <c r="O68" i="595" s="1"/>
  <c r="N68" i="595" s="1"/>
  <c r="S83" i="595"/>
  <c r="U83" i="595" s="1" a="1"/>
  <c r="U83" i="595" s="1"/>
  <c r="T83" i="595" s="1"/>
  <c r="M15" i="595"/>
  <c r="O15" i="595" s="1"/>
  <c r="N15" i="595" s="1"/>
  <c r="M17" i="595"/>
  <c r="O17" i="595" s="1"/>
  <c r="N17" i="595" s="1"/>
  <c r="S22" i="595"/>
  <c r="U22" i="595" s="1" a="1"/>
  <c r="U22" i="595" s="1"/>
  <c r="T22" i="595" s="1"/>
  <c r="M24" i="595"/>
  <c r="O24" i="595" s="1"/>
  <c r="N24" i="595" s="1"/>
  <c r="S31" i="595"/>
  <c r="U31" i="595" s="1" a="1"/>
  <c r="U31" i="595" s="1"/>
  <c r="T31" i="595" s="1"/>
  <c r="S41" i="595"/>
  <c r="U41" i="595" s="1" a="1"/>
  <c r="U41" i="595" s="1"/>
  <c r="T41" i="595" s="1"/>
  <c r="S43" i="595"/>
  <c r="U43" i="595" s="1" a="1"/>
  <c r="U43" i="595" s="1"/>
  <c r="T43" i="595" s="1"/>
  <c r="S51" i="595"/>
  <c r="U51" i="595" s="1" a="1"/>
  <c r="U51" i="595" s="1"/>
  <c r="T51" i="595" s="1"/>
  <c r="S56" i="595"/>
  <c r="U56" i="595" s="1" a="1"/>
  <c r="U56" i="595" s="1"/>
  <c r="T56" i="595" s="1"/>
  <c r="M60" i="595"/>
  <c r="O60" i="595" s="1"/>
  <c r="N60" i="595" s="1"/>
  <c r="S64" i="595"/>
  <c r="U64" i="595" s="1" a="1"/>
  <c r="U64" i="595" s="1"/>
  <c r="T64" i="595" s="1"/>
  <c r="S76" i="595"/>
  <c r="U76" i="595" s="1" a="1"/>
  <c r="U76" i="595" s="1"/>
  <c r="T76" i="595" s="1"/>
  <c r="M91" i="595"/>
  <c r="O91" i="595" s="1"/>
  <c r="N91" i="595" s="1"/>
  <c r="S102" i="595"/>
  <c r="U102" i="595" s="1" a="1"/>
  <c r="U102" i="595" s="1"/>
  <c r="T102" i="595" s="1"/>
  <c r="S38" i="594"/>
  <c r="U38" i="594" s="1" a="1"/>
  <c r="U38" i="594" s="1"/>
  <c r="T38" i="594" s="1"/>
  <c r="M49" i="594"/>
  <c r="O49" i="594" s="1"/>
  <c r="N49" i="594" s="1"/>
  <c r="S52" i="594"/>
  <c r="U52" i="594" s="1" a="1"/>
  <c r="U52" i="594" s="1"/>
  <c r="T52" i="594" s="1"/>
  <c r="S40" i="594"/>
  <c r="U40" i="594" s="1" a="1"/>
  <c r="U40" i="594" s="1"/>
  <c r="T40" i="594" s="1"/>
  <c r="M44" i="594"/>
  <c r="O44" i="594" s="1"/>
  <c r="N44" i="594" s="1"/>
  <c r="M60" i="594"/>
  <c r="O60" i="594" s="1"/>
  <c r="N60" i="594" s="1"/>
  <c r="M11" i="594"/>
  <c r="O11" i="594" s="1"/>
  <c r="M28" i="594"/>
  <c r="O28" i="594" s="1"/>
  <c r="N28" i="594" s="1"/>
  <c r="M30" i="594"/>
  <c r="O30" i="594" s="1"/>
  <c r="N30" i="594" s="1"/>
  <c r="S49" i="594"/>
  <c r="U49" i="594" s="1" a="1"/>
  <c r="U49" i="594" s="1"/>
  <c r="T49" i="594" s="1"/>
  <c r="M62" i="594"/>
  <c r="O62" i="594" s="1"/>
  <c r="N62" i="594" s="1"/>
  <c r="M64" i="594"/>
  <c r="O64" i="594" s="1"/>
  <c r="N64" i="594" s="1"/>
  <c r="S65" i="594"/>
  <c r="U65" i="594" s="1" a="1"/>
  <c r="U65" i="594" s="1"/>
  <c r="T65" i="594" s="1"/>
  <c r="S20" i="594"/>
  <c r="U20" i="594" s="1" a="1"/>
  <c r="U20" i="594" s="1"/>
  <c r="T20" i="594" s="1"/>
  <c r="M38" i="594"/>
  <c r="O38" i="594" s="1"/>
  <c r="N38" i="594" s="1"/>
  <c r="M23" i="594"/>
  <c r="O23" i="594" s="1"/>
  <c r="N23" i="594" s="1"/>
  <c r="M25" i="594"/>
  <c r="O25" i="594" s="1"/>
  <c r="N25" i="594" s="1"/>
  <c r="M40" i="594"/>
  <c r="O40" i="594" s="1"/>
  <c r="N40" i="594" s="1"/>
  <c r="S50" i="594"/>
  <c r="U50" i="594" s="1" a="1"/>
  <c r="U50" i="594" s="1"/>
  <c r="T50" i="594" s="1"/>
  <c r="S55" i="594"/>
  <c r="U55" i="594" s="1" a="1"/>
  <c r="U55" i="594" s="1"/>
  <c r="T55" i="594" s="1"/>
  <c r="M61" i="594"/>
  <c r="O61" i="594" s="1"/>
  <c r="N61" i="594" s="1"/>
  <c r="S64" i="594"/>
  <c r="U64" i="594" s="1" a="1"/>
  <c r="U64" i="594" s="1"/>
  <c r="T64" i="594" s="1"/>
  <c r="M25" i="593"/>
  <c r="O25" i="593" s="1"/>
  <c r="N25" i="593" s="1"/>
  <c r="S30" i="593"/>
  <c r="U30" i="593" s="1" a="1"/>
  <c r="U30" i="593" s="1"/>
  <c r="T30" i="593" s="1"/>
  <c r="S14" i="593"/>
  <c r="U14" i="593" s="1" a="1"/>
  <c r="U14" i="593" s="1"/>
  <c r="T14" i="593" s="1"/>
  <c r="M20" i="593"/>
  <c r="O20" i="593" s="1"/>
  <c r="N20" i="593" s="1"/>
  <c r="M29" i="593"/>
  <c r="O29" i="593" s="1"/>
  <c r="N29" i="593" s="1"/>
  <c r="M41" i="593"/>
  <c r="O41" i="593" s="1"/>
  <c r="N41" i="593" s="1"/>
  <c r="M45" i="593"/>
  <c r="O45" i="593" s="1"/>
  <c r="N45" i="593" s="1"/>
  <c r="M17" i="593"/>
  <c r="O17" i="593" s="1"/>
  <c r="N17" i="593" s="1"/>
  <c r="M44" i="593"/>
  <c r="O44" i="593" s="1"/>
  <c r="N44" i="593" s="1"/>
  <c r="M21" i="593"/>
  <c r="O21" i="593" s="1"/>
  <c r="N21" i="593" s="1"/>
  <c r="S24" i="593"/>
  <c r="U24" i="593" s="1" a="1"/>
  <c r="U24" i="593" s="1"/>
  <c r="T24" i="593" s="1"/>
  <c r="S26" i="593"/>
  <c r="U26" i="593" s="1" a="1"/>
  <c r="U26" i="593" s="1"/>
  <c r="T26" i="593" s="1"/>
  <c r="M37" i="593"/>
  <c r="O37" i="593" s="1"/>
  <c r="N37" i="593" s="1"/>
  <c r="S15" i="592"/>
  <c r="U15" i="592" s="1" a="1"/>
  <c r="U15" i="592" s="1"/>
  <c r="T15" i="592" s="1"/>
  <c r="M40" i="592"/>
  <c r="O40" i="592" s="1"/>
  <c r="N40" i="592" s="1"/>
  <c r="M49" i="592"/>
  <c r="O49" i="592" s="1"/>
  <c r="N49" i="592" s="1"/>
  <c r="M51" i="592"/>
  <c r="O51" i="592" s="1"/>
  <c r="N51" i="592" s="1"/>
  <c r="M56" i="592"/>
  <c r="O56" i="592" s="1"/>
  <c r="N56" i="592" s="1"/>
  <c r="M65" i="592"/>
  <c r="O65" i="592" s="1"/>
  <c r="N65" i="592" s="1"/>
  <c r="M67" i="592"/>
  <c r="O67" i="592" s="1"/>
  <c r="N67" i="592" s="1"/>
  <c r="M69" i="592"/>
  <c r="O69" i="592" s="1"/>
  <c r="N69" i="592" s="1"/>
  <c r="M71" i="592"/>
  <c r="O71" i="592" s="1"/>
  <c r="N71" i="592" s="1"/>
  <c r="M78" i="592"/>
  <c r="O78" i="592" s="1"/>
  <c r="N78" i="592" s="1"/>
  <c r="S86" i="592"/>
  <c r="U86" i="592" s="1" a="1"/>
  <c r="U86" i="592" s="1"/>
  <c r="T86" i="592" s="1"/>
  <c r="M90" i="592"/>
  <c r="O90" i="592" s="1"/>
  <c r="N90" i="592" s="1"/>
  <c r="M16" i="592"/>
  <c r="O16" i="592" s="1"/>
  <c r="N16" i="592" s="1"/>
  <c r="S32" i="592"/>
  <c r="U32" i="592" s="1" a="1"/>
  <c r="U32" i="592" s="1"/>
  <c r="T32" i="592" s="1"/>
  <c r="S40" i="592"/>
  <c r="U40" i="592" s="1" a="1"/>
  <c r="U40" i="592" s="1"/>
  <c r="T40" i="592" s="1"/>
  <c r="S56" i="592"/>
  <c r="U56" i="592" s="1" a="1"/>
  <c r="U56" i="592" s="1"/>
  <c r="T56" i="592" s="1"/>
  <c r="S69" i="592"/>
  <c r="U69" i="592" s="1" a="1"/>
  <c r="U69" i="592" s="1"/>
  <c r="T69" i="592" s="1"/>
  <c r="S78" i="592"/>
  <c r="U78" i="592" s="1" a="1"/>
  <c r="U78" i="592" s="1"/>
  <c r="T78" i="592" s="1"/>
  <c r="M85" i="592"/>
  <c r="O85" i="592" s="1"/>
  <c r="N85" i="592" s="1"/>
  <c r="S103" i="592"/>
  <c r="U103" i="592" s="1" a="1"/>
  <c r="U103" i="592" s="1"/>
  <c r="T103" i="592" s="1"/>
  <c r="M20" i="592"/>
  <c r="O20" i="592" s="1"/>
  <c r="N20" i="592" s="1"/>
  <c r="M27" i="592"/>
  <c r="O27" i="592" s="1"/>
  <c r="N27" i="592" s="1"/>
  <c r="S44" i="592"/>
  <c r="U44" i="592" s="1" a="1"/>
  <c r="U44" i="592" s="1"/>
  <c r="T44" i="592" s="1"/>
  <c r="M53" i="592"/>
  <c r="O53" i="592" s="1"/>
  <c r="N53" i="592" s="1"/>
  <c r="M55" i="592"/>
  <c r="O55" i="592" s="1"/>
  <c r="N55" i="592" s="1"/>
  <c r="S58" i="592"/>
  <c r="U58" i="592" s="1" a="1"/>
  <c r="U58" i="592" s="1"/>
  <c r="T58" i="592" s="1"/>
  <c r="M79" i="592"/>
  <c r="O79" i="592" s="1"/>
  <c r="N79" i="592" s="1"/>
  <c r="S80" i="592"/>
  <c r="U80" i="592" s="1" a="1"/>
  <c r="U80" i="592" s="1"/>
  <c r="T80" i="592" s="1"/>
  <c r="M33" i="592"/>
  <c r="O33" i="592" s="1"/>
  <c r="N33" i="592" s="1"/>
  <c r="M37" i="592"/>
  <c r="O37" i="592" s="1"/>
  <c r="N37" i="592" s="1"/>
  <c r="M43" i="592"/>
  <c r="O43" i="592" s="1"/>
  <c r="N43" i="592" s="1"/>
  <c r="M63" i="592"/>
  <c r="O63" i="592" s="1"/>
  <c r="N63" i="592" s="1"/>
  <c r="M66" i="592"/>
  <c r="O66" i="592" s="1"/>
  <c r="N66" i="592" s="1"/>
  <c r="S75" i="592"/>
  <c r="U75" i="592" s="1" a="1"/>
  <c r="U75" i="592" s="1"/>
  <c r="T75" i="592" s="1"/>
  <c r="M97" i="592"/>
  <c r="O97" i="592" s="1"/>
  <c r="N97" i="592" s="1"/>
  <c r="M99" i="592"/>
  <c r="O99" i="592" s="1"/>
  <c r="N99" i="592" s="1"/>
  <c r="S102" i="592"/>
  <c r="U102" i="592" s="1" a="1"/>
  <c r="U102" i="592" s="1"/>
  <c r="T102" i="592" s="1"/>
  <c r="S33" i="592"/>
  <c r="U33" i="592" s="1" a="1"/>
  <c r="U33" i="592" s="1"/>
  <c r="T33" i="592" s="1"/>
  <c r="S41" i="592"/>
  <c r="U41" i="592" s="1" a="1"/>
  <c r="U41" i="592" s="1"/>
  <c r="T41" i="592" s="1"/>
  <c r="M81" i="592"/>
  <c r="O81" i="592" s="1"/>
  <c r="N81" i="592" s="1"/>
  <c r="M86" i="592"/>
  <c r="O86" i="592" s="1"/>
  <c r="N86" i="592" s="1"/>
  <c r="S16" i="591"/>
  <c r="U16" i="591" s="1" a="1"/>
  <c r="U16" i="591" s="1"/>
  <c r="T16" i="591" s="1"/>
  <c r="M18" i="591"/>
  <c r="O18" i="591" s="1"/>
  <c r="N18" i="591" s="1"/>
  <c r="M20" i="591"/>
  <c r="O20" i="591" s="1"/>
  <c r="N20" i="591" s="1"/>
  <c r="M24" i="591"/>
  <c r="O24" i="591" s="1"/>
  <c r="N24" i="591" s="1"/>
  <c r="S11" i="591"/>
  <c r="U11" i="591" s="1" a="1"/>
  <c r="U11" i="591" s="1"/>
  <c r="M13" i="591"/>
  <c r="O13" i="591" s="1"/>
  <c r="N13" i="591" s="1"/>
  <c r="M21" i="591"/>
  <c r="O21" i="591" s="1"/>
  <c r="N21" i="591" s="1"/>
  <c r="M23" i="591"/>
  <c r="O23" i="591" s="1"/>
  <c r="N23" i="591" s="1"/>
  <c r="S14" i="591"/>
  <c r="U14" i="591" s="1" a="1"/>
  <c r="U14" i="591" s="1"/>
  <c r="T14" i="591" s="1"/>
  <c r="M25" i="591"/>
  <c r="O25" i="591" s="1"/>
  <c r="N25" i="591" s="1"/>
  <c r="S13" i="590"/>
  <c r="U13" i="590" s="1" a="1"/>
  <c r="U13" i="590" s="1"/>
  <c r="T13" i="590" s="1"/>
  <c r="M36" i="590"/>
  <c r="O36" i="590" s="1"/>
  <c r="N36" i="590" s="1"/>
  <c r="M52" i="590"/>
  <c r="O52" i="590" s="1"/>
  <c r="N52" i="590" s="1"/>
  <c r="M62" i="590"/>
  <c r="O62" i="590" s="1"/>
  <c r="N62" i="590" s="1"/>
  <c r="M94" i="590"/>
  <c r="O94" i="590" s="1"/>
  <c r="N94" i="590" s="1"/>
  <c r="S17" i="590"/>
  <c r="U17" i="590" s="1" a="1"/>
  <c r="U17" i="590" s="1"/>
  <c r="T17" i="590" s="1"/>
  <c r="S20" i="590"/>
  <c r="U20" i="590" s="1" a="1"/>
  <c r="U20" i="590" s="1"/>
  <c r="T20" i="590" s="1"/>
  <c r="S25" i="590"/>
  <c r="U25" i="590" s="1" a="1"/>
  <c r="U25" i="590" s="1"/>
  <c r="T25" i="590" s="1"/>
  <c r="S27" i="590"/>
  <c r="U27" i="590" s="1" a="1"/>
  <c r="U27" i="590" s="1"/>
  <c r="T27" i="590" s="1"/>
  <c r="S29" i="590"/>
  <c r="U29" i="590" s="1" a="1"/>
  <c r="U29" i="590" s="1"/>
  <c r="T29" i="590" s="1"/>
  <c r="S31" i="590"/>
  <c r="U31" i="590" s="1" a="1"/>
  <c r="U31" i="590" s="1"/>
  <c r="T31" i="590" s="1"/>
  <c r="M33" i="590"/>
  <c r="O33" i="590" s="1"/>
  <c r="N33" i="590" s="1"/>
  <c r="S45" i="590"/>
  <c r="U45" i="590" s="1" a="1"/>
  <c r="U45" i="590" s="1"/>
  <c r="T45" i="590" s="1"/>
  <c r="S47" i="590"/>
  <c r="U47" i="590" s="1" a="1"/>
  <c r="U47" i="590" s="1"/>
  <c r="T47" i="590" s="1"/>
  <c r="M61" i="590"/>
  <c r="O61" i="590" s="1"/>
  <c r="N61" i="590" s="1"/>
  <c r="S67" i="590"/>
  <c r="U67" i="590" s="1" a="1"/>
  <c r="U67" i="590" s="1"/>
  <c r="T67" i="590" s="1"/>
  <c r="S74" i="590"/>
  <c r="U74" i="590" s="1" a="1"/>
  <c r="U74" i="590" s="1"/>
  <c r="T74" i="590" s="1"/>
  <c r="S76" i="590"/>
  <c r="U76" i="590" s="1" a="1"/>
  <c r="U76" i="590" s="1"/>
  <c r="T76" i="590" s="1"/>
  <c r="M24" i="590"/>
  <c r="O24" i="590" s="1"/>
  <c r="N24" i="590" s="1"/>
  <c r="M16" i="590"/>
  <c r="O16" i="590" s="1"/>
  <c r="N16" i="590" s="1"/>
  <c r="M26" i="590"/>
  <c r="O26" i="590" s="1"/>
  <c r="N26" i="590" s="1"/>
  <c r="M28" i="590"/>
  <c r="O28" i="590" s="1"/>
  <c r="N28" i="590" s="1"/>
  <c r="M30" i="590"/>
  <c r="O30" i="590" s="1"/>
  <c r="N30" i="590" s="1"/>
  <c r="M37" i="590"/>
  <c r="O37" i="590" s="1"/>
  <c r="N37" i="590" s="1"/>
  <c r="S40" i="590"/>
  <c r="U40" i="590" s="1" a="1"/>
  <c r="U40" i="590" s="1"/>
  <c r="T40" i="590" s="1"/>
  <c r="M46" i="590"/>
  <c r="O46" i="590" s="1"/>
  <c r="N46" i="590" s="1"/>
  <c r="S56" i="590"/>
  <c r="U56" i="590" s="1" a="1"/>
  <c r="U56" i="590" s="1"/>
  <c r="T56" i="590" s="1"/>
  <c r="S59" i="590"/>
  <c r="U59" i="590" s="1" a="1"/>
  <c r="U59" i="590" s="1"/>
  <c r="T59" i="590" s="1"/>
  <c r="M63" i="590"/>
  <c r="O63" i="590" s="1"/>
  <c r="N63" i="590" s="1"/>
  <c r="S64" i="590"/>
  <c r="U64" i="590" s="1" a="1"/>
  <c r="U64" i="590" s="1"/>
  <c r="T64" i="590" s="1"/>
  <c r="M66" i="590"/>
  <c r="O66" i="590" s="1"/>
  <c r="N66" i="590" s="1"/>
  <c r="M73" i="590"/>
  <c r="O73" i="590" s="1"/>
  <c r="N73" i="590" s="1"/>
  <c r="M81" i="590"/>
  <c r="O81" i="590" s="1"/>
  <c r="N81" i="590" s="1"/>
  <c r="M91" i="590"/>
  <c r="O91" i="590" s="1"/>
  <c r="N91" i="590" s="1"/>
  <c r="M15" i="590"/>
  <c r="O15" i="590" s="1"/>
  <c r="N15" i="590" s="1"/>
  <c r="M25" i="590"/>
  <c r="O25" i="590" s="1"/>
  <c r="N25" i="590" s="1"/>
  <c r="S32" i="590"/>
  <c r="U32" i="590" s="1" a="1"/>
  <c r="U32" i="590" s="1"/>
  <c r="T32" i="590" s="1"/>
  <c r="M34" i="590"/>
  <c r="O34" i="590" s="1"/>
  <c r="N34" i="590" s="1"/>
  <c r="S37" i="590"/>
  <c r="U37" i="590" s="1" a="1"/>
  <c r="U37" i="590" s="1"/>
  <c r="T37" i="590" s="1"/>
  <c r="S39" i="590"/>
  <c r="U39" i="590" s="1" a="1"/>
  <c r="U39" i="590" s="1"/>
  <c r="T39" i="590" s="1"/>
  <c r="S48" i="590"/>
  <c r="U48" i="590" s="1" a="1"/>
  <c r="U48" i="590" s="1"/>
  <c r="T48" i="590" s="1"/>
  <c r="M50" i="590"/>
  <c r="O50" i="590" s="1"/>
  <c r="N50" i="590" s="1"/>
  <c r="S55" i="590"/>
  <c r="U55" i="590" s="1" a="1"/>
  <c r="U55" i="590" s="1"/>
  <c r="T55" i="590" s="1"/>
  <c r="M85" i="590"/>
  <c r="O85" i="590" s="1"/>
  <c r="N85" i="590" s="1"/>
  <c r="S93" i="590"/>
  <c r="U93" i="590" s="1" a="1"/>
  <c r="U93" i="590" s="1"/>
  <c r="T93" i="590" s="1"/>
  <c r="S18" i="589"/>
  <c r="U18" i="589" s="1" a="1"/>
  <c r="U18" i="589" s="1"/>
  <c r="T18" i="589" s="1"/>
  <c r="M24" i="589"/>
  <c r="O24" i="589" s="1"/>
  <c r="N24" i="589" s="1"/>
  <c r="S33" i="589"/>
  <c r="U33" i="589" s="1" a="1"/>
  <c r="U33" i="589" s="1"/>
  <c r="T33" i="589" s="1"/>
  <c r="S22" i="589"/>
  <c r="U22" i="589" s="1" a="1"/>
  <c r="U22" i="589" s="1"/>
  <c r="T22" i="589" s="1"/>
  <c r="M29" i="589"/>
  <c r="O29" i="589" s="1"/>
  <c r="N29" i="589" s="1"/>
  <c r="M21" i="589"/>
  <c r="O21" i="589" s="1"/>
  <c r="N21" i="589" s="1"/>
  <c r="M23" i="589"/>
  <c r="O23" i="589" s="1"/>
  <c r="N23" i="589" s="1"/>
  <c r="M26" i="589"/>
  <c r="O26" i="589" s="1"/>
  <c r="N26" i="589" s="1"/>
  <c r="S29" i="589"/>
  <c r="U29" i="589" s="1" a="1"/>
  <c r="U29" i="589" s="1"/>
  <c r="T29" i="589" s="1"/>
  <c r="M13" i="589"/>
  <c r="O13" i="589" s="1"/>
  <c r="N13" i="589" s="1"/>
  <c r="M18" i="589"/>
  <c r="O18" i="589" s="1"/>
  <c r="N18" i="589" s="1"/>
  <c r="S21" i="589"/>
  <c r="U21" i="589" s="1" a="1"/>
  <c r="U21" i="589" s="1"/>
  <c r="T21" i="589" s="1"/>
  <c r="S23" i="589"/>
  <c r="U23" i="589" s="1" a="1"/>
  <c r="U23" i="589" s="1"/>
  <c r="T23" i="589" s="1"/>
  <c r="S16" i="587"/>
  <c r="U16" i="587" s="1" a="1"/>
  <c r="U16" i="587" s="1"/>
  <c r="T16" i="587" s="1"/>
  <c r="M19" i="587"/>
  <c r="O19" i="587" s="1"/>
  <c r="N19" i="587" s="1"/>
  <c r="M21" i="587"/>
  <c r="O21" i="587" s="1"/>
  <c r="N21" i="587" s="1"/>
  <c r="S19" i="587"/>
  <c r="U19" i="587" s="1" a="1"/>
  <c r="U19" i="587" s="1"/>
  <c r="T19" i="587" s="1"/>
  <c r="M28" i="587"/>
  <c r="O28" i="587" s="1"/>
  <c r="N28" i="587" s="1"/>
  <c r="M16" i="587"/>
  <c r="O16" i="587" s="1"/>
  <c r="N16" i="587" s="1"/>
  <c r="M20" i="587"/>
  <c r="O20" i="587" s="1"/>
  <c r="N20" i="587" s="1"/>
  <c r="M22" i="587"/>
  <c r="O22" i="587" s="1"/>
  <c r="N22" i="587" s="1"/>
  <c r="M16" i="586"/>
  <c r="O16" i="586" s="1"/>
  <c r="N16" i="586" s="1"/>
  <c r="S21" i="586"/>
  <c r="U21" i="586" s="1" a="1"/>
  <c r="U21" i="586" s="1"/>
  <c r="T21" i="586" s="1"/>
  <c r="M25" i="586"/>
  <c r="O25" i="586" s="1"/>
  <c r="N25" i="586" s="1"/>
  <c r="M15" i="586"/>
  <c r="O15" i="586" s="1"/>
  <c r="N15" i="586" s="1"/>
  <c r="S29" i="586"/>
  <c r="U29" i="586" s="1" a="1"/>
  <c r="U29" i="586" s="1"/>
  <c r="T29" i="586" s="1"/>
  <c r="S31" i="586"/>
  <c r="U31" i="586" s="1" a="1"/>
  <c r="U31" i="586" s="1"/>
  <c r="T31" i="586" s="1"/>
  <c r="M37" i="586"/>
  <c r="O37" i="586" s="1"/>
  <c r="N37" i="586" s="1"/>
  <c r="S34" i="586"/>
  <c r="U34" i="586" s="1" a="1"/>
  <c r="U34" i="586" s="1"/>
  <c r="T34" i="586" s="1"/>
  <c r="S11" i="586"/>
  <c r="U11" i="586" s="1" a="1"/>
  <c r="U11" i="586" s="1"/>
  <c r="T11" i="586" s="1"/>
  <c r="M12" i="586"/>
  <c r="O12" i="586" s="1"/>
  <c r="N12" i="586" s="1"/>
  <c r="S19" i="586"/>
  <c r="U19" i="586" s="1" a="1"/>
  <c r="U19" i="586" s="1"/>
  <c r="T19" i="586" s="1"/>
  <c r="S26" i="586"/>
  <c r="U26" i="586" s="1" a="1"/>
  <c r="U26" i="586" s="1"/>
  <c r="T26" i="586" s="1"/>
  <c r="M32" i="586"/>
  <c r="O32" i="586" s="1"/>
  <c r="N32" i="586" s="1"/>
  <c r="S30" i="586"/>
  <c r="U30" i="586" s="1" a="1"/>
  <c r="U30" i="586" s="1"/>
  <c r="T30" i="586" s="1"/>
  <c r="M36" i="586"/>
  <c r="O36" i="586" s="1"/>
  <c r="N36" i="586" s="1"/>
  <c r="M12" i="585"/>
  <c r="O12" i="585" s="1"/>
  <c r="N12" i="585" s="1"/>
  <c r="S22" i="585"/>
  <c r="U22" i="585" s="1" a="1"/>
  <c r="U22" i="585" s="1"/>
  <c r="T22" i="585" s="1"/>
  <c r="S33" i="585"/>
  <c r="U33" i="585" s="1" a="1"/>
  <c r="U33" i="585" s="1"/>
  <c r="T33" i="585" s="1"/>
  <c r="S35" i="585"/>
  <c r="U35" i="585" s="1" a="1"/>
  <c r="U35" i="585" s="1"/>
  <c r="T35" i="585" s="1"/>
  <c r="S50" i="585"/>
  <c r="U50" i="585" s="1" a="1"/>
  <c r="U50" i="585" s="1"/>
  <c r="T50" i="585" s="1"/>
  <c r="S57" i="585"/>
  <c r="U57" i="585" s="1" a="1"/>
  <c r="U57" i="585" s="1"/>
  <c r="T57" i="585" s="1"/>
  <c r="M79" i="585"/>
  <c r="O79" i="585" s="1"/>
  <c r="N79" i="585" s="1"/>
  <c r="S86" i="585"/>
  <c r="U86" i="585" s="1" a="1"/>
  <c r="U86" i="585" s="1"/>
  <c r="T86" i="585" s="1"/>
  <c r="S101" i="585"/>
  <c r="U101" i="585" s="1" a="1"/>
  <c r="U101" i="585" s="1"/>
  <c r="T101" i="585" s="1"/>
  <c r="S115" i="585"/>
  <c r="U115" i="585" s="1" a="1"/>
  <c r="U115" i="585" s="1"/>
  <c r="T115" i="585" s="1"/>
  <c r="M124" i="585"/>
  <c r="O124" i="585" s="1"/>
  <c r="N124" i="585" s="1"/>
  <c r="S135" i="585"/>
  <c r="U135" i="585" s="1" a="1"/>
  <c r="U135" i="585" s="1"/>
  <c r="T135" i="585" s="1"/>
  <c r="S139" i="585"/>
  <c r="U139" i="585" s="1" a="1"/>
  <c r="U139" i="585" s="1"/>
  <c r="T139" i="585" s="1"/>
  <c r="S146" i="585"/>
  <c r="U146" i="585" s="1" a="1"/>
  <c r="U146" i="585" s="1"/>
  <c r="T146" i="585" s="1"/>
  <c r="S148" i="585"/>
  <c r="U148" i="585" s="1" a="1"/>
  <c r="U148" i="585" s="1"/>
  <c r="T148" i="585" s="1"/>
  <c r="M45" i="585"/>
  <c r="O45" i="585" s="1"/>
  <c r="N45" i="585" s="1"/>
  <c r="S52" i="585"/>
  <c r="U52" i="585" s="1" a="1"/>
  <c r="U52" i="585" s="1"/>
  <c r="T52" i="585" s="1"/>
  <c r="M65" i="585"/>
  <c r="O65" i="585" s="1"/>
  <c r="N65" i="585" s="1"/>
  <c r="S132" i="585"/>
  <c r="U132" i="585" s="1" a="1"/>
  <c r="U132" i="585" s="1"/>
  <c r="T132" i="585" s="1"/>
  <c r="S141" i="585"/>
  <c r="U141" i="585" s="1" a="1"/>
  <c r="U141" i="585" s="1"/>
  <c r="T141" i="585" s="1"/>
  <c r="M149" i="585"/>
  <c r="O149" i="585" s="1"/>
  <c r="N149" i="585" s="1"/>
  <c r="S156" i="585"/>
  <c r="U156" i="585" s="1" a="1"/>
  <c r="U156" i="585" s="1"/>
  <c r="T156" i="585" s="1"/>
  <c r="M14" i="585"/>
  <c r="O14" i="585" s="1"/>
  <c r="N14" i="585" s="1"/>
  <c r="S36" i="585"/>
  <c r="U36" i="585" s="1" a="1"/>
  <c r="U36" i="585" s="1"/>
  <c r="T36" i="585" s="1"/>
  <c r="S49" i="585"/>
  <c r="U49" i="585" s="1" a="1"/>
  <c r="U49" i="585" s="1"/>
  <c r="T49" i="585" s="1"/>
  <c r="S58" i="585"/>
  <c r="U58" i="585" s="1" a="1"/>
  <c r="U58" i="585" s="1"/>
  <c r="T58" i="585" s="1"/>
  <c r="M62" i="585"/>
  <c r="O62" i="585" s="1"/>
  <c r="N62" i="585" s="1"/>
  <c r="M64" i="585"/>
  <c r="O64" i="585" s="1"/>
  <c r="N64" i="585" s="1"/>
  <c r="M93" i="585"/>
  <c r="O93" i="585" s="1"/>
  <c r="N93" i="585" s="1"/>
  <c r="M97" i="585"/>
  <c r="O97" i="585" s="1"/>
  <c r="N97" i="585" s="1"/>
  <c r="S109" i="585"/>
  <c r="U109" i="585" s="1" a="1"/>
  <c r="U109" i="585" s="1"/>
  <c r="T109" i="585" s="1"/>
  <c r="M113" i="585"/>
  <c r="O113" i="585" s="1"/>
  <c r="N113" i="585" s="1"/>
  <c r="S149" i="585"/>
  <c r="U149" i="585" s="1" a="1"/>
  <c r="U149" i="585" s="1"/>
  <c r="T149" i="585" s="1"/>
  <c r="M157" i="585"/>
  <c r="O157" i="585" s="1"/>
  <c r="N157" i="585" s="1"/>
  <c r="S14" i="585"/>
  <c r="U14" i="585" s="1" a="1"/>
  <c r="U14" i="585" s="1"/>
  <c r="T14" i="585" s="1"/>
  <c r="M29" i="585"/>
  <c r="O29" i="585" s="1"/>
  <c r="N29" i="585" s="1"/>
  <c r="M37" i="585"/>
  <c r="O37" i="585" s="1"/>
  <c r="N37" i="585" s="1"/>
  <c r="M39" i="585"/>
  <c r="O39" i="585" s="1"/>
  <c r="N39" i="585" s="1"/>
  <c r="S40" i="585"/>
  <c r="U40" i="585" s="1" a="1"/>
  <c r="U40" i="585" s="1"/>
  <c r="T40" i="585" s="1"/>
  <c r="M50" i="585"/>
  <c r="O50" i="585" s="1"/>
  <c r="N50" i="585" s="1"/>
  <c r="S53" i="585"/>
  <c r="U53" i="585" s="1" a="1"/>
  <c r="U53" i="585" s="1"/>
  <c r="T53" i="585" s="1"/>
  <c r="M59" i="585"/>
  <c r="O59" i="585" s="1"/>
  <c r="N59" i="585" s="1"/>
  <c r="S60" i="585"/>
  <c r="U60" i="585" s="1" a="1"/>
  <c r="U60" i="585" s="1"/>
  <c r="T60" i="585" s="1"/>
  <c r="S64" i="585"/>
  <c r="U64" i="585" s="1" a="1"/>
  <c r="U64" i="585" s="1"/>
  <c r="T64" i="585" s="1"/>
  <c r="S73" i="585"/>
  <c r="U73" i="585" s="1" a="1"/>
  <c r="U73" i="585" s="1"/>
  <c r="T73" i="585" s="1"/>
  <c r="M77" i="585"/>
  <c r="O77" i="585" s="1"/>
  <c r="N77" i="585" s="1"/>
  <c r="S78" i="585"/>
  <c r="U78" i="585" s="1" a="1"/>
  <c r="U78" i="585" s="1"/>
  <c r="T78" i="585" s="1"/>
  <c r="M108" i="585"/>
  <c r="O108" i="585" s="1"/>
  <c r="N108" i="585" s="1"/>
  <c r="M110" i="585"/>
  <c r="O110" i="585" s="1"/>
  <c r="N110" i="585" s="1"/>
  <c r="S111" i="585"/>
  <c r="U111" i="585" s="1" a="1"/>
  <c r="U111" i="585" s="1"/>
  <c r="T111" i="585" s="1"/>
  <c r="S113" i="585"/>
  <c r="U113" i="585" s="1" a="1"/>
  <c r="U113" i="585" s="1"/>
  <c r="T113" i="585" s="1"/>
  <c r="S123" i="585"/>
  <c r="U123" i="585" s="1" a="1"/>
  <c r="U123" i="585" s="1"/>
  <c r="T123" i="585" s="1"/>
  <c r="M139" i="585"/>
  <c r="O139" i="585" s="1"/>
  <c r="N139" i="585" s="1"/>
  <c r="M163" i="585"/>
  <c r="O163" i="585" s="1"/>
  <c r="N163" i="585" s="1"/>
  <c r="S142" i="585"/>
  <c r="U142" i="585" s="1" a="1"/>
  <c r="U142" i="585" s="1"/>
  <c r="T142" i="585" s="1"/>
  <c r="M154" i="585"/>
  <c r="O154" i="585" s="1"/>
  <c r="N154" i="585" s="1"/>
  <c r="M16" i="584"/>
  <c r="O16" i="584" s="1"/>
  <c r="N16" i="584" s="1"/>
  <c r="S21" i="584"/>
  <c r="U21" i="584" s="1" a="1"/>
  <c r="U21" i="584" s="1"/>
  <c r="T21" i="584" s="1"/>
  <c r="M38" i="584"/>
  <c r="O38" i="584" s="1"/>
  <c r="N38" i="584" s="1"/>
  <c r="S45" i="584"/>
  <c r="U45" i="584" s="1" a="1"/>
  <c r="U45" i="584" s="1"/>
  <c r="T45" i="584" s="1"/>
  <c r="M61" i="584"/>
  <c r="O61" i="584" s="1"/>
  <c r="N61" i="584" s="1"/>
  <c r="M63" i="584"/>
  <c r="O63" i="584" s="1"/>
  <c r="N63" i="584" s="1"/>
  <c r="M18" i="584"/>
  <c r="O18" i="584" s="1"/>
  <c r="N18" i="584" s="1"/>
  <c r="M42" i="584"/>
  <c r="O42" i="584" s="1"/>
  <c r="N42" i="584" s="1"/>
  <c r="S50" i="584"/>
  <c r="U50" i="584" s="1" a="1"/>
  <c r="U50" i="584" s="1"/>
  <c r="T50" i="584" s="1"/>
  <c r="S61" i="584"/>
  <c r="U61" i="584" s="1" a="1"/>
  <c r="U61" i="584" s="1"/>
  <c r="T61" i="584" s="1"/>
  <c r="M69" i="584"/>
  <c r="O69" i="584" s="1"/>
  <c r="N69" i="584" s="1"/>
  <c r="S29" i="584"/>
  <c r="U29" i="584" s="1" a="1"/>
  <c r="U29" i="584" s="1"/>
  <c r="T29" i="584" s="1"/>
  <c r="M46" i="584"/>
  <c r="O46" i="584" s="1"/>
  <c r="N46" i="584" s="1"/>
  <c r="S54" i="584"/>
  <c r="U54" i="584" s="1" a="1"/>
  <c r="U54" i="584" s="1"/>
  <c r="T54" i="584" s="1"/>
  <c r="S56" i="584"/>
  <c r="U56" i="584" s="1" a="1"/>
  <c r="U56" i="584" s="1"/>
  <c r="T56" i="584" s="1"/>
  <c r="M60" i="584"/>
  <c r="O60" i="584" s="1"/>
  <c r="N60" i="584" s="1"/>
  <c r="S20" i="584"/>
  <c r="U20" i="584" s="1" a="1"/>
  <c r="U20" i="584" s="1"/>
  <c r="T20" i="584" s="1"/>
  <c r="S22" i="584"/>
  <c r="U22" i="584" s="1" a="1"/>
  <c r="U22" i="584" s="1"/>
  <c r="T22" i="584" s="1"/>
  <c r="S31" i="584"/>
  <c r="U31" i="584" s="1" a="1"/>
  <c r="U31" i="584" s="1"/>
  <c r="T31" i="584" s="1"/>
  <c r="S33" i="584"/>
  <c r="U33" i="584" s="1" a="1"/>
  <c r="U33" i="584" s="1"/>
  <c r="T33" i="584" s="1"/>
  <c r="M37" i="584"/>
  <c r="O37" i="584" s="1"/>
  <c r="N37" i="584" s="1"/>
  <c r="S65" i="584"/>
  <c r="U65" i="584" s="1" a="1"/>
  <c r="U65" i="584" s="1"/>
  <c r="T65" i="584" s="1"/>
  <c r="M55" i="584"/>
  <c r="O55" i="584" s="1"/>
  <c r="N55" i="584" s="1"/>
  <c r="M57" i="584"/>
  <c r="O57" i="584" s="1"/>
  <c r="N57" i="584" s="1"/>
  <c r="M66" i="584"/>
  <c r="O66" i="584" s="1"/>
  <c r="N66" i="584" s="1"/>
  <c r="M68" i="584"/>
  <c r="O68" i="584" s="1"/>
  <c r="N68" i="584" s="1"/>
  <c r="S71" i="584"/>
  <c r="U71" i="584" s="1" a="1"/>
  <c r="U71" i="584" s="1"/>
  <c r="T71" i="584" s="1"/>
  <c r="S15" i="584"/>
  <c r="U15" i="584" s="1" a="1"/>
  <c r="U15" i="584" s="1"/>
  <c r="T15" i="584" s="1"/>
  <c r="M19" i="584"/>
  <c r="O19" i="584" s="1"/>
  <c r="N19" i="584" s="1"/>
  <c r="M21" i="584"/>
  <c r="O21" i="584" s="1"/>
  <c r="N21" i="584" s="1"/>
  <c r="M32" i="584"/>
  <c r="O32" i="584" s="1"/>
  <c r="N32" i="584" s="1"/>
  <c r="S37" i="584"/>
  <c r="U37" i="584" s="1" a="1"/>
  <c r="U37" i="584" s="1"/>
  <c r="T37" i="584" s="1"/>
  <c r="M39" i="584"/>
  <c r="O39" i="584" s="1"/>
  <c r="N39" i="584" s="1"/>
  <c r="S51" i="584"/>
  <c r="U51" i="584" s="1" a="1"/>
  <c r="U51" i="584" s="1"/>
  <c r="T51" i="584" s="1"/>
  <c r="S62" i="584"/>
  <c r="U62" i="584" s="1" a="1"/>
  <c r="U62" i="584" s="1"/>
  <c r="T62" i="584" s="1"/>
  <c r="S64" i="584"/>
  <c r="U64" i="584" s="1" a="1"/>
  <c r="U64" i="584" s="1"/>
  <c r="T64" i="584" s="1"/>
  <c r="M70" i="584"/>
  <c r="O70" i="584" s="1"/>
  <c r="N70" i="584" s="1"/>
  <c r="M65" i="584"/>
  <c r="O65" i="584" s="1"/>
  <c r="N65" i="584" s="1"/>
  <c r="M69" i="583"/>
  <c r="O69" i="583" s="1"/>
  <c r="N69" i="583" s="1"/>
  <c r="M71" i="583"/>
  <c r="O71" i="583" s="1"/>
  <c r="N71" i="583" s="1"/>
  <c r="S13" i="583"/>
  <c r="U13" i="583" s="1" a="1"/>
  <c r="U13" i="583" s="1"/>
  <c r="T13" i="583" s="1"/>
  <c r="M36" i="583"/>
  <c r="O36" i="583" s="1"/>
  <c r="N36" i="583" s="1"/>
  <c r="S42" i="583"/>
  <c r="U42" i="583" s="1" a="1"/>
  <c r="U42" i="583" s="1"/>
  <c r="T42" i="583" s="1"/>
  <c r="S51" i="583"/>
  <c r="U51" i="583" s="1" a="1"/>
  <c r="U51" i="583" s="1"/>
  <c r="T51" i="583" s="1"/>
  <c r="M62" i="583"/>
  <c r="O62" i="583" s="1"/>
  <c r="N62" i="583" s="1"/>
  <c r="M64" i="583"/>
  <c r="O64" i="583" s="1"/>
  <c r="N64" i="583" s="1"/>
  <c r="M12" i="583"/>
  <c r="O12" i="583" s="1"/>
  <c r="N12" i="583" s="1"/>
  <c r="M50" i="583"/>
  <c r="O50" i="583" s="1"/>
  <c r="N50" i="583" s="1"/>
  <c r="S62" i="583"/>
  <c r="U62" i="583" s="1" a="1"/>
  <c r="U62" i="583" s="1"/>
  <c r="T62" i="583" s="1"/>
  <c r="M18" i="583"/>
  <c r="O18" i="583" s="1"/>
  <c r="N18" i="583" s="1"/>
  <c r="M20" i="583"/>
  <c r="O20" i="583" s="1"/>
  <c r="N20" i="583" s="1"/>
  <c r="S27" i="583"/>
  <c r="U27" i="583" s="1" a="1"/>
  <c r="U27" i="583" s="1"/>
  <c r="T27" i="583" s="1"/>
  <c r="M72" i="583"/>
  <c r="O72" i="583" s="1"/>
  <c r="N72" i="583" s="1"/>
  <c r="S50" i="583"/>
  <c r="U50" i="583" s="1" a="1"/>
  <c r="U50" i="583" s="1"/>
  <c r="T50" i="583" s="1"/>
  <c r="M16" i="582"/>
  <c r="O16" i="582" s="1"/>
  <c r="N16" i="582" s="1"/>
  <c r="S29" i="582"/>
  <c r="U29" i="582" s="1" a="1"/>
  <c r="U29" i="582" s="1"/>
  <c r="T29" i="582" s="1"/>
  <c r="S31" i="582"/>
  <c r="U31" i="582" s="1" a="1"/>
  <c r="U31" i="582" s="1"/>
  <c r="T31" i="582" s="1"/>
  <c r="S54" i="582"/>
  <c r="U54" i="582" s="1" a="1"/>
  <c r="U54" i="582" s="1"/>
  <c r="T54" i="582" s="1"/>
  <c r="M60" i="582"/>
  <c r="O60" i="582" s="1"/>
  <c r="N60" i="582" s="1"/>
  <c r="S63" i="582"/>
  <c r="U63" i="582" s="1" a="1"/>
  <c r="U63" i="582" s="1"/>
  <c r="T63" i="582" s="1"/>
  <c r="S11" i="582"/>
  <c r="U11" i="582" s="1" a="1"/>
  <c r="U11" i="582" s="1"/>
  <c r="S14" i="582"/>
  <c r="U14" i="582" s="1" a="1"/>
  <c r="U14" i="582" s="1"/>
  <c r="T14" i="582" s="1"/>
  <c r="S41" i="582"/>
  <c r="U41" i="582" s="1" a="1"/>
  <c r="U41" i="582" s="1"/>
  <c r="T41" i="582" s="1"/>
  <c r="S58" i="582"/>
  <c r="U58" i="582" s="1" a="1"/>
  <c r="U58" i="582" s="1"/>
  <c r="T58" i="582" s="1"/>
  <c r="S66" i="582"/>
  <c r="U66" i="582" s="1" a="1"/>
  <c r="U66" i="582" s="1"/>
  <c r="T66" i="582" s="1"/>
  <c r="S13" i="582"/>
  <c r="U13" i="582" s="1" a="1"/>
  <c r="U13" i="582" s="1"/>
  <c r="T13" i="582" s="1"/>
  <c r="M36" i="582"/>
  <c r="O36" i="582" s="1"/>
  <c r="N36" i="582" s="1"/>
  <c r="S57" i="582"/>
  <c r="U57" i="582" s="1" a="1"/>
  <c r="U57" i="582" s="1"/>
  <c r="T57" i="582" s="1"/>
  <c r="M65" i="582"/>
  <c r="O65" i="582" s="1"/>
  <c r="N65" i="582" s="1"/>
  <c r="M26" i="582"/>
  <c r="O26" i="582" s="1"/>
  <c r="N26" i="582" s="1"/>
  <c r="M33" i="582"/>
  <c r="O33" i="582" s="1"/>
  <c r="N33" i="582" s="1"/>
  <c r="M46" i="582"/>
  <c r="O46" i="582" s="1"/>
  <c r="N46" i="582" s="1"/>
  <c r="M56" i="582"/>
  <c r="O56" i="582" s="1"/>
  <c r="N56" i="582" s="1"/>
  <c r="M23" i="581"/>
  <c r="O23" i="581" s="1"/>
  <c r="N23" i="581" s="1"/>
  <c r="S34" i="581"/>
  <c r="U34" i="581" s="1" a="1"/>
  <c r="U34" i="581" s="1"/>
  <c r="T34" i="581" s="1"/>
  <c r="M42" i="581"/>
  <c r="O42" i="581" s="1"/>
  <c r="N42" i="581" s="1"/>
  <c r="M27" i="581"/>
  <c r="O27" i="581" s="1"/>
  <c r="N27" i="581" s="1"/>
  <c r="M31" i="581"/>
  <c r="O31" i="581" s="1"/>
  <c r="N31" i="581" s="1"/>
  <c r="S23" i="581"/>
  <c r="U23" i="581" s="1" a="1"/>
  <c r="U23" i="581" s="1"/>
  <c r="T23" i="581" s="1"/>
  <c r="M35" i="581"/>
  <c r="O35" i="581" s="1"/>
  <c r="N35" i="581" s="1"/>
  <c r="M50" i="581"/>
  <c r="O50" i="581" s="1"/>
  <c r="N50" i="581" s="1"/>
  <c r="M20" i="581"/>
  <c r="O20" i="581" s="1"/>
  <c r="N20" i="581" s="1"/>
  <c r="M22" i="581"/>
  <c r="O22" i="581" s="1"/>
  <c r="N22" i="581" s="1"/>
  <c r="S33" i="581"/>
  <c r="U33" i="581" s="1" a="1"/>
  <c r="U33" i="581" s="1"/>
  <c r="T33" i="581" s="1"/>
  <c r="S35" i="581"/>
  <c r="U35" i="581" s="1" a="1"/>
  <c r="U35" i="581" s="1"/>
  <c r="T35" i="581" s="1"/>
  <c r="S22" i="581"/>
  <c r="U22" i="581" s="1" a="1"/>
  <c r="U22" i="581" s="1"/>
  <c r="T22" i="581" s="1"/>
  <c r="M24" i="581"/>
  <c r="O24" i="581" s="1"/>
  <c r="N24" i="581" s="1"/>
  <c r="M34" i="581"/>
  <c r="O34" i="581" s="1"/>
  <c r="N34" i="581" s="1"/>
  <c r="M36" i="581"/>
  <c r="O36" i="581" s="1"/>
  <c r="N36" i="581" s="1"/>
  <c r="S23" i="580"/>
  <c r="U23" i="580" s="1" a="1"/>
  <c r="U23" i="580" s="1"/>
  <c r="T23" i="580" s="1"/>
  <c r="M38" i="580"/>
  <c r="O38" i="580" s="1"/>
  <c r="N38" i="580" s="1"/>
  <c r="M36" i="580"/>
  <c r="O36" i="580" s="1"/>
  <c r="N36" i="580" s="1"/>
  <c r="M34" i="580"/>
  <c r="O34" i="580" s="1"/>
  <c r="N34" i="580" s="1"/>
  <c r="S13" i="609"/>
  <c r="U13" i="609" s="1" a="1"/>
  <c r="U13" i="609" s="1"/>
  <c r="T13" i="609" s="1"/>
  <c r="M21" i="609"/>
  <c r="O21" i="609" s="1"/>
  <c r="N21" i="609" s="1"/>
  <c r="M32" i="609"/>
  <c r="O32" i="609" s="1"/>
  <c r="N32" i="609" s="1"/>
  <c r="M18" i="609"/>
  <c r="O18" i="609" s="1"/>
  <c r="N18" i="609" s="1"/>
  <c r="S25" i="609"/>
  <c r="U25" i="609" s="1" a="1"/>
  <c r="U25" i="609" s="1"/>
  <c r="T25" i="609" s="1"/>
  <c r="M35" i="609"/>
  <c r="O35" i="609" s="1"/>
  <c r="N35" i="609" s="1"/>
  <c r="M36" i="609"/>
  <c r="O36" i="609" s="1"/>
  <c r="N36" i="609" s="1"/>
  <c r="M38" i="609"/>
  <c r="O38" i="609" s="1"/>
  <c r="N38" i="609" s="1"/>
  <c r="S40" i="609"/>
  <c r="U40" i="609" s="1" a="1"/>
  <c r="U40" i="609" s="1"/>
  <c r="T40" i="609" s="1"/>
  <c r="M27" i="609"/>
  <c r="O27" i="609" s="1"/>
  <c r="N27" i="609" s="1"/>
  <c r="S13" i="608"/>
  <c r="U13" i="608" s="1" a="1"/>
  <c r="U13" i="608" s="1"/>
  <c r="T13" i="608" s="1"/>
  <c r="M32" i="608"/>
  <c r="O32" i="608" s="1"/>
  <c r="N32" i="608" s="1"/>
  <c r="M40" i="608"/>
  <c r="O40" i="608" s="1"/>
  <c r="N40" i="608" s="1"/>
  <c r="S44" i="608"/>
  <c r="U44" i="608" s="1" a="1"/>
  <c r="U44" i="608" s="1"/>
  <c r="T44" i="608" s="1"/>
  <c r="S60" i="608"/>
  <c r="U60" i="608" s="1" a="1"/>
  <c r="U60" i="608" s="1"/>
  <c r="T60" i="608" s="1"/>
  <c r="A1" i="608"/>
  <c r="S23" i="608"/>
  <c r="U23" i="608" s="1" a="1"/>
  <c r="U23" i="608" s="1"/>
  <c r="T23" i="608" s="1"/>
  <c r="S32" i="608"/>
  <c r="U32" i="608" s="1" a="1"/>
  <c r="U32" i="608" s="1"/>
  <c r="T32" i="608" s="1"/>
  <c r="S36" i="608"/>
  <c r="U36" i="608" s="1" a="1"/>
  <c r="U36" i="608" s="1"/>
  <c r="T36" i="608" s="1"/>
  <c r="S40" i="608"/>
  <c r="U40" i="608" s="1" a="1"/>
  <c r="U40" i="608" s="1"/>
  <c r="T40" i="608" s="1"/>
  <c r="M45" i="608"/>
  <c r="O45" i="608" s="1"/>
  <c r="N45" i="608" s="1"/>
  <c r="M61" i="608"/>
  <c r="O61" i="608" s="1"/>
  <c r="N61" i="608" s="1"/>
  <c r="M15" i="608"/>
  <c r="O15" i="608" s="1"/>
  <c r="N15" i="608" s="1"/>
  <c r="M31" i="608"/>
  <c r="O31" i="608" s="1"/>
  <c r="N31" i="608" s="1"/>
  <c r="S46" i="608"/>
  <c r="U46" i="608" s="1" a="1"/>
  <c r="U46" i="608" s="1"/>
  <c r="T46" i="608" s="1"/>
  <c r="M51" i="608"/>
  <c r="O51" i="608" s="1"/>
  <c r="N51" i="608" s="1"/>
  <c r="S62" i="608"/>
  <c r="U62" i="608" s="1" a="1"/>
  <c r="U62" i="608" s="1"/>
  <c r="T62" i="608" s="1"/>
  <c r="M67" i="608"/>
  <c r="O67" i="608" s="1"/>
  <c r="N67" i="608" s="1"/>
  <c r="M13" i="608"/>
  <c r="O13" i="608" s="1"/>
  <c r="N13" i="608" s="1"/>
  <c r="S28" i="608"/>
  <c r="U28" i="608" s="1" a="1"/>
  <c r="U28" i="608" s="1"/>
  <c r="T28" i="608" s="1"/>
  <c r="M33" i="608"/>
  <c r="O33" i="608" s="1"/>
  <c r="N33" i="608" s="1"/>
  <c r="M44" i="608"/>
  <c r="O44" i="608" s="1"/>
  <c r="N44" i="608" s="1"/>
  <c r="S48" i="608"/>
  <c r="U48" i="608" s="1" a="1"/>
  <c r="U48" i="608" s="1"/>
  <c r="T48" i="608" s="1"/>
  <c r="S51" i="608"/>
  <c r="U51" i="608" s="1" a="1"/>
  <c r="U51" i="608" s="1"/>
  <c r="T51" i="608" s="1"/>
  <c r="S55" i="608"/>
  <c r="U55" i="608" s="1" a="1"/>
  <c r="U55" i="608" s="1"/>
  <c r="T55" i="608" s="1"/>
  <c r="M60" i="608"/>
  <c r="O60" i="608" s="1"/>
  <c r="N60" i="608" s="1"/>
  <c r="S67" i="608"/>
  <c r="U67" i="608" s="1" a="1"/>
  <c r="U67" i="608" s="1"/>
  <c r="T67" i="608" s="1"/>
  <c r="S71" i="608"/>
  <c r="U71" i="608" s="1" a="1"/>
  <c r="U71" i="608" s="1"/>
  <c r="T71" i="608" s="1"/>
  <c r="M17" i="607"/>
  <c r="O17" i="607" s="1"/>
  <c r="N17" i="607" s="1"/>
  <c r="M13" i="607"/>
  <c r="O13" i="607" s="1"/>
  <c r="N13" i="607" s="1"/>
  <c r="M29" i="607"/>
  <c r="O29" i="607" s="1"/>
  <c r="N29" i="607" s="1"/>
  <c r="M45" i="607"/>
  <c r="O45" i="607" s="1"/>
  <c r="N45" i="607" s="1"/>
  <c r="M21" i="607"/>
  <c r="O21" i="607" s="1"/>
  <c r="N21" i="607" s="1"/>
  <c r="M37" i="607"/>
  <c r="O37" i="607" s="1"/>
  <c r="N37" i="607" s="1"/>
  <c r="M53" i="607"/>
  <c r="O53" i="607" s="1"/>
  <c r="N53" i="607" s="1"/>
  <c r="S27" i="606"/>
  <c r="U27" i="606" s="1" a="1"/>
  <c r="U27" i="606" s="1"/>
  <c r="T27" i="606" s="1"/>
  <c r="S23" i="606"/>
  <c r="U23" i="606" s="1" a="1"/>
  <c r="U23" i="606" s="1"/>
  <c r="T23" i="606" s="1"/>
  <c r="M28" i="606"/>
  <c r="O28" i="606" s="1"/>
  <c r="N28" i="606" s="1"/>
  <c r="M39" i="606"/>
  <c r="O39" i="606" s="1"/>
  <c r="N39" i="606" s="1"/>
  <c r="S41" i="606"/>
  <c r="U41" i="606" s="1" a="1"/>
  <c r="U41" i="606" s="1"/>
  <c r="T41" i="606" s="1"/>
  <c r="S19" i="606"/>
  <c r="U19" i="606" s="1" a="1"/>
  <c r="U19" i="606" s="1"/>
  <c r="T19" i="606" s="1"/>
  <c r="M44" i="606"/>
  <c r="O44" i="606" s="1"/>
  <c r="N44" i="606" s="1"/>
  <c r="A1" i="606"/>
  <c r="M20" i="606"/>
  <c r="O20" i="606" s="1"/>
  <c r="N20" i="606" s="1"/>
  <c r="S21" i="606"/>
  <c r="U21" i="606" s="1" a="1"/>
  <c r="U21" i="606" s="1"/>
  <c r="T21" i="606" s="1"/>
  <c r="M36" i="606"/>
  <c r="O36" i="606" s="1"/>
  <c r="N36" i="606" s="1"/>
  <c r="S42" i="606"/>
  <c r="U42" i="606" s="1" a="1"/>
  <c r="U42" i="606" s="1"/>
  <c r="T42" i="606" s="1"/>
  <c r="M27" i="605"/>
  <c r="O27" i="605" s="1"/>
  <c r="N27" i="605" s="1"/>
  <c r="S12" i="605"/>
  <c r="U12" i="605" s="1" a="1"/>
  <c r="U12" i="605" s="1"/>
  <c r="T12" i="605" s="1"/>
  <c r="S23" i="605"/>
  <c r="U23" i="605" s="1" a="1"/>
  <c r="U23" i="605" s="1"/>
  <c r="T23" i="605" s="1"/>
  <c r="S14" i="605"/>
  <c r="U14" i="605" s="1" a="1"/>
  <c r="U14" i="605" s="1"/>
  <c r="T14" i="605" s="1"/>
  <c r="S25" i="605"/>
  <c r="U25" i="605" s="1" a="1"/>
  <c r="U25" i="605" s="1"/>
  <c r="T25" i="605" s="1"/>
  <c r="M19" i="604"/>
  <c r="O19" i="604" s="1"/>
  <c r="N19" i="604" s="1"/>
  <c r="S24" i="604"/>
  <c r="U24" i="604" s="1" a="1"/>
  <c r="U24" i="604" s="1"/>
  <c r="T24" i="604" s="1"/>
  <c r="S67" i="604"/>
  <c r="U67" i="604" s="1" a="1"/>
  <c r="U67" i="604" s="1"/>
  <c r="T67" i="604" s="1"/>
  <c r="M21" i="604"/>
  <c r="O21" i="604" s="1"/>
  <c r="N21" i="604" s="1"/>
  <c r="M47" i="604"/>
  <c r="O47" i="604" s="1"/>
  <c r="N47" i="604" s="1"/>
  <c r="S55" i="604"/>
  <c r="U55" i="604" s="1" a="1"/>
  <c r="U55" i="604" s="1"/>
  <c r="T55" i="604" s="1"/>
  <c r="M31" i="604"/>
  <c r="O31" i="604" s="1"/>
  <c r="N31" i="604" s="1"/>
  <c r="M62" i="604"/>
  <c r="O62" i="604" s="1"/>
  <c r="N62" i="604" s="1"/>
  <c r="M24" i="604"/>
  <c r="O24" i="604" s="1"/>
  <c r="N24" i="604" s="1"/>
  <c r="M28" i="604"/>
  <c r="O28" i="604" s="1"/>
  <c r="N28" i="604" s="1"/>
  <c r="M34" i="604"/>
  <c r="O34" i="604" s="1"/>
  <c r="N34" i="604" s="1"/>
  <c r="M65" i="604"/>
  <c r="O65" i="604" s="1"/>
  <c r="N65" i="604" s="1"/>
  <c r="M77" i="604"/>
  <c r="O77" i="604" s="1"/>
  <c r="N77" i="604" s="1"/>
  <c r="S86" i="604"/>
  <c r="U86" i="604" s="1" a="1"/>
  <c r="U86" i="604" s="1"/>
  <c r="T86" i="604" s="1"/>
  <c r="S28" i="604"/>
  <c r="U28" i="604" s="1" a="1"/>
  <c r="U28" i="604" s="1"/>
  <c r="T28" i="604" s="1"/>
  <c r="S34" i="604"/>
  <c r="U34" i="604" s="1" a="1"/>
  <c r="U34" i="604" s="1"/>
  <c r="T34" i="604" s="1"/>
  <c r="M42" i="604"/>
  <c r="O42" i="604" s="1"/>
  <c r="N42" i="604" s="1"/>
  <c r="M46" i="604"/>
  <c r="O46" i="604" s="1"/>
  <c r="N46" i="604" s="1"/>
  <c r="S62" i="604"/>
  <c r="U62" i="604" s="1" a="1"/>
  <c r="U62" i="604" s="1"/>
  <c r="T62" i="604" s="1"/>
  <c r="M64" i="604"/>
  <c r="O64" i="604" s="1"/>
  <c r="N64" i="604" s="1"/>
  <c r="S65" i="604"/>
  <c r="U65" i="604" s="1" a="1"/>
  <c r="U65" i="604" s="1"/>
  <c r="T65" i="604" s="1"/>
  <c r="M70" i="604"/>
  <c r="O70" i="604" s="1"/>
  <c r="N70" i="604" s="1"/>
  <c r="S71" i="604"/>
  <c r="U71" i="604" s="1" a="1"/>
  <c r="U71" i="604" s="1"/>
  <c r="T71" i="604" s="1"/>
  <c r="S77" i="604"/>
  <c r="U77" i="604" s="1" a="1"/>
  <c r="U77" i="604" s="1"/>
  <c r="T77" i="604" s="1"/>
  <c r="M93" i="604"/>
  <c r="O93" i="604" s="1"/>
  <c r="N93" i="604" s="1"/>
  <c r="S30" i="603"/>
  <c r="U30" i="603" s="1" a="1"/>
  <c r="U30" i="603" s="1"/>
  <c r="T30" i="603" s="1"/>
  <c r="M36" i="603"/>
  <c r="O36" i="603" s="1"/>
  <c r="N36" i="603" s="1"/>
  <c r="M53" i="603"/>
  <c r="O53" i="603" s="1"/>
  <c r="N53" i="603" s="1"/>
  <c r="M63" i="603"/>
  <c r="O63" i="603" s="1"/>
  <c r="N63" i="603" s="1"/>
  <c r="S70" i="603"/>
  <c r="U70" i="603" s="1" a="1"/>
  <c r="U70" i="603" s="1"/>
  <c r="T70" i="603" s="1"/>
  <c r="S23" i="603"/>
  <c r="U23" i="603" s="1" a="1"/>
  <c r="U23" i="603" s="1"/>
  <c r="T23" i="603" s="1"/>
  <c r="M27" i="603"/>
  <c r="O27" i="603" s="1"/>
  <c r="N27" i="603" s="1"/>
  <c r="M41" i="603"/>
  <c r="O41" i="603" s="1"/>
  <c r="N41" i="603" s="1"/>
  <c r="S25" i="603"/>
  <c r="U25" i="603" s="1" a="1"/>
  <c r="U25" i="603" s="1"/>
  <c r="T25" i="603" s="1"/>
  <c r="M22" i="603"/>
  <c r="O22" i="603" s="1"/>
  <c r="N22" i="603" s="1"/>
  <c r="S28" i="603"/>
  <c r="U28" i="603" s="1" a="1"/>
  <c r="U28" i="603" s="1"/>
  <c r="T28" i="603" s="1"/>
  <c r="M31" i="603"/>
  <c r="O31" i="603" s="1"/>
  <c r="N31" i="603" s="1"/>
  <c r="S58" i="603"/>
  <c r="U58" i="603" s="1" a="1"/>
  <c r="U58" i="603" s="1"/>
  <c r="T58" i="603" s="1"/>
  <c r="M71" i="603"/>
  <c r="O71" i="603" s="1"/>
  <c r="N71" i="603" s="1"/>
  <c r="S31" i="603"/>
  <c r="U31" i="603" s="1" a="1"/>
  <c r="U31" i="603" s="1"/>
  <c r="T31" i="603" s="1"/>
  <c r="M34" i="603"/>
  <c r="O34" i="603" s="1"/>
  <c r="N34" i="603" s="1"/>
  <c r="M37" i="603"/>
  <c r="O37" i="603" s="1"/>
  <c r="N37" i="603" s="1"/>
  <c r="M43" i="603"/>
  <c r="O43" i="603" s="1"/>
  <c r="N43" i="603" s="1"/>
  <c r="M47" i="603"/>
  <c r="O47" i="603" s="1"/>
  <c r="N47" i="603" s="1"/>
  <c r="M74" i="603"/>
  <c r="O74" i="603" s="1"/>
  <c r="N74" i="603" s="1"/>
  <c r="S22" i="603"/>
  <c r="U22" i="603" s="1" a="1"/>
  <c r="U22" i="603" s="1"/>
  <c r="T22" i="603" s="1"/>
  <c r="S34" i="603"/>
  <c r="U34" i="603" s="1" a="1"/>
  <c r="U34" i="603" s="1"/>
  <c r="T34" i="603" s="1"/>
  <c r="S38" i="603"/>
  <c r="U38" i="603" s="1" a="1"/>
  <c r="U38" i="603" s="1"/>
  <c r="T38" i="603" s="1"/>
  <c r="M46" i="603"/>
  <c r="O46" i="603" s="1"/>
  <c r="N46" i="603" s="1"/>
  <c r="S56" i="603"/>
  <c r="U56" i="603" s="1" a="1"/>
  <c r="U56" i="603" s="1"/>
  <c r="T56" i="603" s="1"/>
  <c r="S65" i="603"/>
  <c r="U65" i="603" s="1" a="1"/>
  <c r="U65" i="603" s="1"/>
  <c r="T65" i="603" s="1"/>
  <c r="M29" i="602"/>
  <c r="O29" i="602" s="1"/>
  <c r="N29" i="602" s="1"/>
  <c r="M30" i="602"/>
  <c r="O30" i="602" s="1"/>
  <c r="N30" i="602" s="1"/>
  <c r="S31" i="602"/>
  <c r="U31" i="602" s="1" a="1"/>
  <c r="U31" i="602" s="1"/>
  <c r="T31" i="602" s="1"/>
  <c r="S40" i="602"/>
  <c r="U40" i="602" s="1" a="1"/>
  <c r="U40" i="602" s="1"/>
  <c r="T40" i="602" s="1"/>
  <c r="M18" i="602"/>
  <c r="O18" i="602" s="1"/>
  <c r="N18" i="602" s="1"/>
  <c r="M22" i="602"/>
  <c r="O22" i="602" s="1"/>
  <c r="N22" i="602" s="1"/>
  <c r="S28" i="602"/>
  <c r="U28" i="602" s="1" a="1"/>
  <c r="U28" i="602" s="1"/>
  <c r="T28" i="602" s="1"/>
  <c r="M31" i="602"/>
  <c r="O31" i="602" s="1"/>
  <c r="N31" i="602" s="1"/>
  <c r="S33" i="602"/>
  <c r="U33" i="602" s="1" a="1"/>
  <c r="U33" i="602" s="1"/>
  <c r="T33" i="602" s="1"/>
  <c r="S49" i="602"/>
  <c r="U49" i="602" s="1" a="1"/>
  <c r="U49" i="602" s="1"/>
  <c r="T49" i="602" s="1"/>
  <c r="S13" i="602"/>
  <c r="U13" i="602" s="1" a="1"/>
  <c r="U13" i="602" s="1"/>
  <c r="T13" i="602" s="1"/>
  <c r="M25" i="602"/>
  <c r="O25" i="602" s="1"/>
  <c r="N25" i="602" s="1"/>
  <c r="S35" i="602"/>
  <c r="U35" i="602" s="1" a="1"/>
  <c r="U35" i="602" s="1"/>
  <c r="T35" i="602" s="1"/>
  <c r="S23" i="601"/>
  <c r="U23" i="601" s="1" a="1"/>
  <c r="U23" i="601" s="1"/>
  <c r="T23" i="601" s="1"/>
  <c r="M33" i="601"/>
  <c r="O33" i="601" s="1"/>
  <c r="N33" i="601" s="1"/>
  <c r="S34" i="601"/>
  <c r="U34" i="601" s="1" a="1"/>
  <c r="U34" i="601" s="1"/>
  <c r="T34" i="601" s="1"/>
  <c r="M36" i="601"/>
  <c r="O36" i="601" s="1"/>
  <c r="N36" i="601" s="1"/>
  <c r="S46" i="601"/>
  <c r="U46" i="601" s="1" a="1"/>
  <c r="U46" i="601" s="1"/>
  <c r="T46" i="601" s="1"/>
  <c r="S48" i="601"/>
  <c r="U48" i="601" s="1" a="1"/>
  <c r="U48" i="601" s="1"/>
  <c r="T48" i="601" s="1"/>
  <c r="A1" i="601"/>
  <c r="M68" i="601"/>
  <c r="O68" i="601" s="1"/>
  <c r="N68" i="601" s="1"/>
  <c r="M12" i="601"/>
  <c r="O12" i="601" s="1"/>
  <c r="N12" i="601" s="1"/>
  <c r="S16" i="601"/>
  <c r="U16" i="601" s="1" a="1"/>
  <c r="U16" i="601" s="1"/>
  <c r="T16" i="601" s="1"/>
  <c r="M24" i="601"/>
  <c r="O24" i="601" s="1"/>
  <c r="N24" i="601" s="1"/>
  <c r="S33" i="601"/>
  <c r="U33" i="601" s="1" a="1"/>
  <c r="U33" i="601" s="1"/>
  <c r="T33" i="601" s="1"/>
  <c r="S36" i="601"/>
  <c r="U36" i="601" s="1" a="1"/>
  <c r="U36" i="601" s="1"/>
  <c r="T36" i="601" s="1"/>
  <c r="M38" i="601"/>
  <c r="O38" i="601" s="1"/>
  <c r="N38" i="601" s="1"/>
  <c r="M49" i="601"/>
  <c r="O49" i="601" s="1"/>
  <c r="N49" i="601" s="1"/>
  <c r="M50" i="601"/>
  <c r="O50" i="601" s="1"/>
  <c r="N50" i="601" s="1"/>
  <c r="M28" i="601"/>
  <c r="O28" i="601" s="1"/>
  <c r="N28" i="601" s="1"/>
  <c r="M31" i="601"/>
  <c r="O31" i="601" s="1"/>
  <c r="N31" i="601" s="1"/>
  <c r="M37" i="601"/>
  <c r="O37" i="601" s="1"/>
  <c r="N37" i="601" s="1"/>
  <c r="S40" i="601"/>
  <c r="U40" i="601" s="1" a="1"/>
  <c r="U40" i="601" s="1"/>
  <c r="T40" i="601" s="1"/>
  <c r="S50" i="601"/>
  <c r="U50" i="601" s="1" a="1"/>
  <c r="U50" i="601" s="1"/>
  <c r="T50" i="601" s="1"/>
  <c r="S52" i="601"/>
  <c r="U52" i="601" s="1" a="1"/>
  <c r="U52" i="601" s="1"/>
  <c r="T52" i="601" s="1"/>
  <c r="S59" i="601"/>
  <c r="U59" i="601" s="1" a="1"/>
  <c r="U59" i="601" s="1"/>
  <c r="T59" i="601" s="1"/>
  <c r="S15" i="601"/>
  <c r="U15" i="601" s="1" a="1"/>
  <c r="U15" i="601" s="1"/>
  <c r="T15" i="601" s="1"/>
  <c r="M25" i="601"/>
  <c r="O25" i="601" s="1"/>
  <c r="N25" i="601" s="1"/>
  <c r="M57" i="601"/>
  <c r="O57" i="601" s="1"/>
  <c r="N57" i="601" s="1"/>
  <c r="M63" i="601"/>
  <c r="O63" i="601" s="1"/>
  <c r="N63" i="601" s="1"/>
  <c r="M13" i="601"/>
  <c r="O13" i="601" s="1"/>
  <c r="N13" i="601" s="1"/>
  <c r="M19" i="601"/>
  <c r="O19" i="601" s="1"/>
  <c r="N19" i="601" s="1"/>
  <c r="S20" i="601"/>
  <c r="U20" i="601" s="1" a="1"/>
  <c r="U20" i="601" s="1"/>
  <c r="T20" i="601" s="1"/>
  <c r="S43" i="601"/>
  <c r="U43" i="601" s="1" a="1"/>
  <c r="U43" i="601" s="1"/>
  <c r="T43" i="601" s="1"/>
  <c r="M53" i="601"/>
  <c r="O53" i="601" s="1"/>
  <c r="N53" i="601" s="1"/>
  <c r="S55" i="601"/>
  <c r="U55" i="601" s="1" a="1"/>
  <c r="U55" i="601" s="1"/>
  <c r="T55" i="601" s="1"/>
  <c r="M60" i="601"/>
  <c r="O60" i="601" s="1"/>
  <c r="N60" i="601" s="1"/>
  <c r="M14" i="600"/>
  <c r="O14" i="600" s="1"/>
  <c r="N14" i="600" s="1"/>
  <c r="M30" i="600"/>
  <c r="O30" i="600" s="1"/>
  <c r="N30" i="600" s="1"/>
  <c r="M12" i="600"/>
  <c r="O12" i="600" s="1"/>
  <c r="N12" i="600" s="1"/>
  <c r="S12" i="600"/>
  <c r="U12" i="600" s="1" a="1"/>
  <c r="U12" i="600" s="1"/>
  <c r="T12" i="600" s="1"/>
  <c r="M24" i="600"/>
  <c r="O24" i="600" s="1"/>
  <c r="N24" i="600" s="1"/>
  <c r="S25" i="600"/>
  <c r="U25" i="600" s="1" a="1"/>
  <c r="U25" i="600" s="1"/>
  <c r="T25" i="600" s="1"/>
  <c r="S15" i="600"/>
  <c r="U15" i="600" s="1" a="1"/>
  <c r="U15" i="600" s="1"/>
  <c r="T15" i="600" s="1"/>
  <c r="S19" i="600"/>
  <c r="U19" i="600" s="1" a="1"/>
  <c r="U19" i="600" s="1"/>
  <c r="T19" i="600" s="1"/>
  <c r="S11" i="600"/>
  <c r="U11" i="600" s="1" a="1"/>
  <c r="U11" i="600" s="1"/>
  <c r="T11" i="600" s="1"/>
  <c r="M13" i="600"/>
  <c r="O13" i="600" s="1"/>
  <c r="N13" i="600" s="1"/>
  <c r="S21" i="600"/>
  <c r="U21" i="600" s="1" a="1"/>
  <c r="U21" i="600" s="1"/>
  <c r="T21" i="600" s="1"/>
  <c r="M34" i="600"/>
  <c r="O34" i="600" s="1"/>
  <c r="N34" i="600" s="1"/>
  <c r="S11" i="599"/>
  <c r="U11" i="599" s="1" a="1"/>
  <c r="U11" i="599" s="1"/>
  <c r="S15" i="599"/>
  <c r="U15" i="599" s="1" a="1"/>
  <c r="U15" i="599" s="1"/>
  <c r="T15" i="599" s="1"/>
  <c r="M16" i="599"/>
  <c r="O16" i="599" s="1"/>
  <c r="N16" i="599" s="1"/>
  <c r="M20" i="599"/>
  <c r="O20" i="599" s="1"/>
  <c r="N20" i="599" s="1"/>
  <c r="M43" i="598"/>
  <c r="O43" i="598" s="1"/>
  <c r="N43" i="598" s="1"/>
  <c r="M45" i="598"/>
  <c r="O45" i="598" s="1"/>
  <c r="N45" i="598" s="1"/>
  <c r="M33" i="598"/>
  <c r="O33" i="598" s="1"/>
  <c r="N33" i="598" s="1"/>
  <c r="S35" i="598"/>
  <c r="U35" i="598" s="1" a="1"/>
  <c r="U35" i="598" s="1"/>
  <c r="T35" i="598" s="1"/>
  <c r="M22" i="598"/>
  <c r="O22" i="598" s="1"/>
  <c r="N22" i="598" s="1"/>
  <c r="M30" i="598"/>
  <c r="O30" i="598" s="1"/>
  <c r="N30" i="598" s="1"/>
  <c r="M13" i="598"/>
  <c r="O13" i="598" s="1"/>
  <c r="N13" i="598" s="1"/>
  <c r="S15" i="598"/>
  <c r="U15" i="598" s="1" a="1"/>
  <c r="U15" i="598" s="1"/>
  <c r="T15" i="598" s="1"/>
  <c r="S30" i="598"/>
  <c r="U30" i="598" s="1" a="1"/>
  <c r="U30" i="598" s="1"/>
  <c r="T30" i="598" s="1"/>
  <c r="M44" i="598"/>
  <c r="O44" i="598" s="1"/>
  <c r="N44" i="598" s="1"/>
  <c r="S48" i="598"/>
  <c r="U48" i="598" s="1" a="1"/>
  <c r="U48" i="598" s="1"/>
  <c r="T48" i="598" s="1"/>
  <c r="S52" i="598"/>
  <c r="U52" i="598" s="1" a="1"/>
  <c r="U52" i="598" s="1"/>
  <c r="T52" i="598" s="1"/>
  <c r="S13" i="598"/>
  <c r="U13" i="598" s="1" a="1"/>
  <c r="U13" i="598" s="1"/>
  <c r="T13" i="598" s="1"/>
  <c r="M27" i="598"/>
  <c r="O27" i="598" s="1"/>
  <c r="N27" i="598" s="1"/>
  <c r="M28" i="598"/>
  <c r="O28" i="598" s="1"/>
  <c r="N28" i="598" s="1"/>
  <c r="M40" i="598"/>
  <c r="O40" i="598" s="1"/>
  <c r="N40" i="598" s="1"/>
  <c r="S41" i="598"/>
  <c r="U41" i="598" s="1" a="1"/>
  <c r="U41" i="598" s="1"/>
  <c r="T41" i="598" s="1"/>
  <c r="S44" i="598"/>
  <c r="U44" i="598" s="1" a="1"/>
  <c r="U44" i="598" s="1"/>
  <c r="T44" i="598" s="1"/>
  <c r="M49" i="598"/>
  <c r="O49" i="598" s="1"/>
  <c r="N49" i="598" s="1"/>
  <c r="M53" i="598"/>
  <c r="O53" i="598" s="1"/>
  <c r="N53" i="598" s="1"/>
  <c r="M16" i="596"/>
  <c r="O16" i="596" s="1"/>
  <c r="N16" i="596" s="1"/>
  <c r="M38" i="596"/>
  <c r="O38" i="596" s="1"/>
  <c r="N38" i="596" s="1"/>
  <c r="M48" i="596"/>
  <c r="O48" i="596" s="1"/>
  <c r="N48" i="596" s="1"/>
  <c r="M65" i="596"/>
  <c r="O65" i="596" s="1"/>
  <c r="N65" i="596" s="1"/>
  <c r="M84" i="596"/>
  <c r="O84" i="596" s="1"/>
  <c r="N84" i="596" s="1"/>
  <c r="M40" i="596"/>
  <c r="O40" i="596" s="1"/>
  <c r="N40" i="596" s="1"/>
  <c r="M54" i="596"/>
  <c r="O54" i="596" s="1"/>
  <c r="N54" i="596" s="1"/>
  <c r="M61" i="596"/>
  <c r="O61" i="596" s="1"/>
  <c r="N61" i="596" s="1"/>
  <c r="M86" i="596"/>
  <c r="O86" i="596" s="1"/>
  <c r="N86" i="596" s="1"/>
  <c r="M77" i="596"/>
  <c r="O77" i="596" s="1"/>
  <c r="N77" i="596" s="1"/>
  <c r="M36" i="596"/>
  <c r="O36" i="596" s="1"/>
  <c r="N36" i="596" s="1"/>
  <c r="M60" i="596"/>
  <c r="O60" i="596" s="1"/>
  <c r="N60" i="596" s="1"/>
  <c r="M73" i="596"/>
  <c r="O73" i="596" s="1"/>
  <c r="N73" i="596" s="1"/>
  <c r="M89" i="596"/>
  <c r="O89" i="596" s="1"/>
  <c r="N89" i="596" s="1"/>
  <c r="M12" i="596"/>
  <c r="O12" i="596" s="1"/>
  <c r="N12" i="596" s="1"/>
  <c r="M32" i="596"/>
  <c r="O32" i="596" s="1"/>
  <c r="N32" i="596" s="1"/>
  <c r="M43" i="596"/>
  <c r="O43" i="596" s="1"/>
  <c r="N43" i="596" s="1"/>
  <c r="M56" i="596"/>
  <c r="O56" i="596" s="1"/>
  <c r="N56" i="596" s="1"/>
  <c r="M69" i="596"/>
  <c r="O69" i="596" s="1"/>
  <c r="N69" i="596" s="1"/>
  <c r="M88" i="596"/>
  <c r="O88" i="596" s="1"/>
  <c r="N88" i="596" s="1"/>
  <c r="M71" i="596"/>
  <c r="O71" i="596" s="1"/>
  <c r="N71" i="596" s="1"/>
  <c r="M85" i="596"/>
  <c r="O85" i="596" s="1"/>
  <c r="N85" i="596" s="1"/>
  <c r="M18" i="595"/>
  <c r="O18" i="595" s="1"/>
  <c r="N18" i="595" s="1"/>
  <c r="M34" i="595"/>
  <c r="O34" i="595" s="1"/>
  <c r="N34" i="595" s="1"/>
  <c r="M50" i="595"/>
  <c r="O50" i="595" s="1"/>
  <c r="N50" i="595" s="1"/>
  <c r="M74" i="595"/>
  <c r="O74" i="595" s="1"/>
  <c r="N74" i="595" s="1"/>
  <c r="M84" i="595"/>
  <c r="O84" i="595" s="1"/>
  <c r="N84" i="595" s="1"/>
  <c r="S85" i="595"/>
  <c r="U85" i="595" s="1" a="1"/>
  <c r="U85" i="595" s="1"/>
  <c r="T85" i="595" s="1"/>
  <c r="M100" i="595"/>
  <c r="O100" i="595" s="1"/>
  <c r="N100" i="595" s="1"/>
  <c r="S39" i="595"/>
  <c r="U39" i="595" s="1" a="1"/>
  <c r="U39" i="595" s="1"/>
  <c r="T39" i="595" s="1"/>
  <c r="S55" i="595"/>
  <c r="U55" i="595" s="1" a="1"/>
  <c r="U55" i="595" s="1"/>
  <c r="T55" i="595" s="1"/>
  <c r="S71" i="595"/>
  <c r="U71" i="595" s="1" a="1"/>
  <c r="U71" i="595" s="1"/>
  <c r="T71" i="595" s="1"/>
  <c r="M78" i="595"/>
  <c r="O78" i="595" s="1"/>
  <c r="N78" i="595" s="1"/>
  <c r="M82" i="595"/>
  <c r="O82" i="595" s="1"/>
  <c r="N82" i="595" s="1"/>
  <c r="A1" i="595"/>
  <c r="M40" i="595"/>
  <c r="O40" i="595" s="1"/>
  <c r="N40" i="595" s="1"/>
  <c r="M56" i="595"/>
  <c r="O56" i="595" s="1"/>
  <c r="N56" i="595" s="1"/>
  <c r="M72" i="595"/>
  <c r="O72" i="595" s="1"/>
  <c r="N72" i="595" s="1"/>
  <c r="S75" i="595"/>
  <c r="U75" i="595" s="1" a="1"/>
  <c r="U75" i="595" s="1"/>
  <c r="T75" i="595" s="1"/>
  <c r="M90" i="595"/>
  <c r="O90" i="595" s="1"/>
  <c r="N90" i="595" s="1"/>
  <c r="S101" i="595"/>
  <c r="U101" i="595" s="1" a="1"/>
  <c r="U101" i="595" s="1"/>
  <c r="T101" i="595" s="1"/>
  <c r="S26" i="595"/>
  <c r="U26" i="595" s="1" a="1"/>
  <c r="U26" i="595" s="1"/>
  <c r="T26" i="595" s="1"/>
  <c r="M29" i="595"/>
  <c r="O29" i="595" s="1"/>
  <c r="N29" i="595" s="1"/>
  <c r="S37" i="595"/>
  <c r="U37" i="595" s="1" a="1"/>
  <c r="U37" i="595" s="1"/>
  <c r="T37" i="595" s="1"/>
  <c r="S53" i="595"/>
  <c r="U53" i="595" s="1" a="1"/>
  <c r="U53" i="595" s="1"/>
  <c r="T53" i="595" s="1"/>
  <c r="S61" i="595"/>
  <c r="U61" i="595" s="1" a="1"/>
  <c r="U61" i="595" s="1"/>
  <c r="T61" i="595" s="1"/>
  <c r="S69" i="595"/>
  <c r="U69" i="595" s="1" a="1"/>
  <c r="U69" i="595" s="1"/>
  <c r="T69" i="595" s="1"/>
  <c r="S74" i="595"/>
  <c r="U74" i="595" s="1" a="1"/>
  <c r="U74" i="595" s="1"/>
  <c r="T74" i="595" s="1"/>
  <c r="S87" i="595"/>
  <c r="U87" i="595" s="1" a="1"/>
  <c r="U87" i="595" s="1"/>
  <c r="T87" i="595" s="1"/>
  <c r="M88" i="595"/>
  <c r="O88" i="595" s="1"/>
  <c r="N88" i="595" s="1"/>
  <c r="M14" i="595"/>
  <c r="O14" i="595" s="1"/>
  <c r="N14" i="595" s="1"/>
  <c r="S17" i="595"/>
  <c r="U17" i="595" s="1" a="1"/>
  <c r="U17" i="595" s="1"/>
  <c r="T17" i="595" s="1"/>
  <c r="S33" i="595"/>
  <c r="U33" i="595" s="1" a="1"/>
  <c r="U33" i="595" s="1"/>
  <c r="T33" i="595" s="1"/>
  <c r="M42" i="595"/>
  <c r="O42" i="595" s="1"/>
  <c r="N42" i="595" s="1"/>
  <c r="M66" i="595"/>
  <c r="O66" i="595" s="1"/>
  <c r="N66" i="595" s="1"/>
  <c r="M85" i="595"/>
  <c r="O85" i="595" s="1"/>
  <c r="N85" i="595" s="1"/>
  <c r="M102" i="595"/>
  <c r="O102" i="595" s="1"/>
  <c r="N102" i="595" s="1"/>
  <c r="S14" i="594"/>
  <c r="U14" i="594" s="1" a="1"/>
  <c r="U14" i="594" s="1"/>
  <c r="T14" i="594" s="1"/>
  <c r="M17" i="594"/>
  <c r="O17" i="594" s="1"/>
  <c r="N17" i="594" s="1"/>
  <c r="S32" i="594"/>
  <c r="U32" i="594" s="1" a="1"/>
  <c r="U32" i="594" s="1"/>
  <c r="T32" i="594" s="1"/>
  <c r="S36" i="594"/>
  <c r="U36" i="594" s="1" a="1"/>
  <c r="U36" i="594" s="1"/>
  <c r="T36" i="594" s="1"/>
  <c r="S41" i="594"/>
  <c r="U41" i="594" s="1" a="1"/>
  <c r="U41" i="594" s="1"/>
  <c r="T41" i="594" s="1"/>
  <c r="M51" i="594"/>
  <c r="O51" i="594" s="1"/>
  <c r="N51" i="594" s="1"/>
  <c r="M12" i="594"/>
  <c r="O12" i="594" s="1"/>
  <c r="N12" i="594" s="1"/>
  <c r="M16" i="594"/>
  <c r="O16" i="594" s="1"/>
  <c r="N16" i="594" s="1"/>
  <c r="S19" i="594"/>
  <c r="U19" i="594" s="1" a="1"/>
  <c r="U19" i="594" s="1"/>
  <c r="T19" i="594" s="1"/>
  <c r="M57" i="594"/>
  <c r="O57" i="594" s="1"/>
  <c r="N57" i="594" s="1"/>
  <c r="S23" i="594"/>
  <c r="U23" i="594" s="1" a="1"/>
  <c r="U23" i="594" s="1"/>
  <c r="T23" i="594" s="1"/>
  <c r="S27" i="594"/>
  <c r="U27" i="594" s="1" a="1"/>
  <c r="U27" i="594" s="1"/>
  <c r="T27" i="594" s="1"/>
  <c r="S35" i="594"/>
  <c r="U35" i="594" s="1" a="1"/>
  <c r="U35" i="594" s="1"/>
  <c r="T35" i="594" s="1"/>
  <c r="S44" i="594"/>
  <c r="U44" i="594" s="1" a="1"/>
  <c r="U44" i="594" s="1"/>
  <c r="T44" i="594" s="1"/>
  <c r="S51" i="594"/>
  <c r="U51" i="594" s="1" a="1"/>
  <c r="U51" i="594" s="1"/>
  <c r="T51" i="594" s="1"/>
  <c r="M53" i="594"/>
  <c r="O53" i="594" s="1"/>
  <c r="N53" i="594" s="1"/>
  <c r="M21" i="594"/>
  <c r="O21" i="594" s="1"/>
  <c r="N21" i="594" s="1"/>
  <c r="M29" i="594"/>
  <c r="O29" i="594" s="1"/>
  <c r="N29" i="594" s="1"/>
  <c r="M66" i="594"/>
  <c r="O66" i="594" s="1"/>
  <c r="N66" i="594" s="1"/>
  <c r="M20" i="594"/>
  <c r="O20" i="594" s="1"/>
  <c r="N20" i="594" s="1"/>
  <c r="M37" i="594"/>
  <c r="O37" i="594" s="1"/>
  <c r="N37" i="594" s="1"/>
  <c r="S60" i="594"/>
  <c r="U60" i="594" s="1" a="1"/>
  <c r="U60" i="594" s="1"/>
  <c r="T60" i="594" s="1"/>
  <c r="S29" i="594"/>
  <c r="U29" i="594" s="1" a="1"/>
  <c r="U29" i="594" s="1"/>
  <c r="T29" i="594" s="1"/>
  <c r="S39" i="594"/>
  <c r="U39" i="594" s="1" a="1"/>
  <c r="U39" i="594" s="1"/>
  <c r="T39" i="594" s="1"/>
  <c r="M45" i="594"/>
  <c r="O45" i="594" s="1"/>
  <c r="N45" i="594" s="1"/>
  <c r="S11" i="594"/>
  <c r="U11" i="594" s="1" a="1"/>
  <c r="U11" i="594" s="1"/>
  <c r="M14" i="594"/>
  <c r="O14" i="594" s="1"/>
  <c r="N14" i="594" s="1"/>
  <c r="M41" i="594"/>
  <c r="O41" i="594" s="1"/>
  <c r="N41" i="594" s="1"/>
  <c r="S48" i="594"/>
  <c r="U48" i="594" s="1" a="1"/>
  <c r="U48" i="594" s="1"/>
  <c r="T48" i="594" s="1"/>
  <c r="S56" i="594"/>
  <c r="U56" i="594" s="1" a="1"/>
  <c r="U56" i="594" s="1"/>
  <c r="T56" i="594" s="1"/>
  <c r="M58" i="594"/>
  <c r="O58" i="594" s="1"/>
  <c r="N58" i="594" s="1"/>
  <c r="M65" i="594"/>
  <c r="O65" i="594" s="1"/>
  <c r="N65" i="594" s="1"/>
  <c r="M15" i="593"/>
  <c r="O15" i="593" s="1"/>
  <c r="N15" i="593" s="1"/>
  <c r="S12" i="593"/>
  <c r="U12" i="593" s="1" a="1"/>
  <c r="U12" i="593" s="1"/>
  <c r="T12" i="593" s="1"/>
  <c r="S16" i="593"/>
  <c r="U16" i="593" s="1" a="1"/>
  <c r="U16" i="593" s="1"/>
  <c r="T16" i="593" s="1"/>
  <c r="M31" i="593"/>
  <c r="O31" i="593" s="1"/>
  <c r="N31" i="593" s="1"/>
  <c r="M36" i="593"/>
  <c r="O36" i="593" s="1"/>
  <c r="N36" i="593" s="1"/>
  <c r="M24" i="593"/>
  <c r="O24" i="593" s="1"/>
  <c r="N24" i="593" s="1"/>
  <c r="M16" i="593"/>
  <c r="O16" i="593" s="1"/>
  <c r="N16" i="593" s="1"/>
  <c r="M30" i="593"/>
  <c r="O30" i="593" s="1"/>
  <c r="N30" i="593" s="1"/>
  <c r="S39" i="593"/>
  <c r="U39" i="593" s="1" a="1"/>
  <c r="U39" i="593" s="1"/>
  <c r="T39" i="593" s="1"/>
  <c r="S22" i="592"/>
  <c r="U22" i="592" s="1" a="1"/>
  <c r="U22" i="592" s="1"/>
  <c r="T22" i="592" s="1"/>
  <c r="S35" i="592"/>
  <c r="U35" i="592" s="1" a="1"/>
  <c r="U35" i="592" s="1"/>
  <c r="T35" i="592" s="1"/>
  <c r="M48" i="592"/>
  <c r="O48" i="592" s="1"/>
  <c r="N48" i="592" s="1"/>
  <c r="S57" i="592"/>
  <c r="U57" i="592" s="1" a="1"/>
  <c r="U57" i="592" s="1"/>
  <c r="T57" i="592" s="1"/>
  <c r="M62" i="592"/>
  <c r="O62" i="592" s="1"/>
  <c r="N62" i="592" s="1"/>
  <c r="M72" i="592"/>
  <c r="O72" i="592" s="1"/>
  <c r="N72" i="592" s="1"/>
  <c r="S82" i="592"/>
  <c r="U82" i="592" s="1" a="1"/>
  <c r="U82" i="592" s="1"/>
  <c r="T82" i="592" s="1"/>
  <c r="M31" i="592"/>
  <c r="O31" i="592" s="1"/>
  <c r="N31" i="592" s="1"/>
  <c r="S42" i="592"/>
  <c r="U42" i="592" s="1" a="1"/>
  <c r="U42" i="592" s="1"/>
  <c r="T42" i="592" s="1"/>
  <c r="M13" i="592"/>
  <c r="O13" i="592" s="1"/>
  <c r="N13" i="592" s="1"/>
  <c r="M19" i="592"/>
  <c r="O19" i="592" s="1"/>
  <c r="N19" i="592" s="1"/>
  <c r="S20" i="592"/>
  <c r="U20" i="592" s="1" a="1"/>
  <c r="U20" i="592" s="1"/>
  <c r="T20" i="592" s="1"/>
  <c r="S25" i="592"/>
  <c r="U25" i="592" s="1" a="1"/>
  <c r="U25" i="592" s="1"/>
  <c r="T25" i="592" s="1"/>
  <c r="M30" i="592"/>
  <c r="O30" i="592" s="1"/>
  <c r="N30" i="592" s="1"/>
  <c r="S31" i="592"/>
  <c r="U31" i="592" s="1" a="1"/>
  <c r="U31" i="592" s="1"/>
  <c r="T31" i="592" s="1"/>
  <c r="S62" i="592"/>
  <c r="U62" i="592" s="1" a="1"/>
  <c r="U62" i="592" s="1"/>
  <c r="T62" i="592" s="1"/>
  <c r="M75" i="592"/>
  <c r="O75" i="592" s="1"/>
  <c r="N75" i="592" s="1"/>
  <c r="M87" i="592"/>
  <c r="O87" i="592" s="1"/>
  <c r="N87" i="592" s="1"/>
  <c r="S88" i="592"/>
  <c r="U88" i="592" s="1" a="1"/>
  <c r="U88" i="592" s="1"/>
  <c r="T88" i="592" s="1"/>
  <c r="M94" i="592"/>
  <c r="O94" i="592" s="1"/>
  <c r="N94" i="592" s="1"/>
  <c r="S95" i="592"/>
  <c r="U95" i="592" s="1" a="1"/>
  <c r="U95" i="592" s="1"/>
  <c r="T95" i="592" s="1"/>
  <c r="S17" i="592"/>
  <c r="U17" i="592" s="1" a="1"/>
  <c r="U17" i="592" s="1"/>
  <c r="T17" i="592" s="1"/>
  <c r="M36" i="592"/>
  <c r="O36" i="592" s="1"/>
  <c r="N36" i="592" s="1"/>
  <c r="S37" i="592"/>
  <c r="U37" i="592" s="1" a="1"/>
  <c r="U37" i="592" s="1"/>
  <c r="T37" i="592" s="1"/>
  <c r="S53" i="592"/>
  <c r="U53" i="592" s="1" a="1"/>
  <c r="U53" i="592" s="1"/>
  <c r="T53" i="592" s="1"/>
  <c r="M58" i="592"/>
  <c r="O58" i="592" s="1"/>
  <c r="N58" i="592" s="1"/>
  <c r="S65" i="592"/>
  <c r="U65" i="592" s="1" a="1"/>
  <c r="U65" i="592" s="1"/>
  <c r="T65" i="592" s="1"/>
  <c r="M74" i="592"/>
  <c r="O74" i="592" s="1"/>
  <c r="N74" i="592" s="1"/>
  <c r="M80" i="592"/>
  <c r="O80" i="592" s="1"/>
  <c r="N80" i="592" s="1"/>
  <c r="S87" i="592"/>
  <c r="U87" i="592" s="1" a="1"/>
  <c r="U87" i="592" s="1"/>
  <c r="T87" i="592" s="1"/>
  <c r="M23" i="592"/>
  <c r="O23" i="592" s="1"/>
  <c r="N23" i="592" s="1"/>
  <c r="S13" i="592"/>
  <c r="U13" i="592" s="1" a="1"/>
  <c r="U13" i="592" s="1"/>
  <c r="T13" i="592" s="1"/>
  <c r="M15" i="592"/>
  <c r="O15" i="592" s="1"/>
  <c r="N15" i="592" s="1"/>
  <c r="M21" i="592"/>
  <c r="O21" i="592" s="1"/>
  <c r="N21" i="592" s="1"/>
  <c r="S27" i="592"/>
  <c r="U27" i="592" s="1" a="1"/>
  <c r="U27" i="592" s="1"/>
  <c r="T27" i="592" s="1"/>
  <c r="M29" i="592"/>
  <c r="O29" i="592" s="1"/>
  <c r="N29" i="592" s="1"/>
  <c r="S30" i="592"/>
  <c r="U30" i="592" s="1" a="1"/>
  <c r="U30" i="592" s="1"/>
  <c r="T30" i="592" s="1"/>
  <c r="M18" i="592"/>
  <c r="O18" i="592" s="1"/>
  <c r="N18" i="592" s="1"/>
  <c r="S39" i="592"/>
  <c r="U39" i="592" s="1" a="1"/>
  <c r="U39" i="592" s="1"/>
  <c r="T39" i="592" s="1"/>
  <c r="S43" i="592"/>
  <c r="U43" i="592" s="1" a="1"/>
  <c r="U43" i="592" s="1"/>
  <c r="T43" i="592" s="1"/>
  <c r="M46" i="592"/>
  <c r="O46" i="592" s="1"/>
  <c r="N46" i="592" s="1"/>
  <c r="M50" i="592"/>
  <c r="O50" i="592" s="1"/>
  <c r="N50" i="592" s="1"/>
  <c r="M60" i="592"/>
  <c r="O60" i="592" s="1"/>
  <c r="N60" i="592" s="1"/>
  <c r="S61" i="592"/>
  <c r="U61" i="592" s="1" a="1"/>
  <c r="U61" i="592" s="1"/>
  <c r="T61" i="592" s="1"/>
  <c r="S67" i="592"/>
  <c r="U67" i="592" s="1" a="1"/>
  <c r="U67" i="592" s="1"/>
  <c r="T67" i="592" s="1"/>
  <c r="M70" i="592"/>
  <c r="O70" i="592" s="1"/>
  <c r="N70" i="592" s="1"/>
  <c r="S84" i="592"/>
  <c r="U84" i="592" s="1" a="1"/>
  <c r="U84" i="592" s="1"/>
  <c r="T84" i="592" s="1"/>
  <c r="S90" i="592"/>
  <c r="U90" i="592" s="1" a="1"/>
  <c r="U90" i="592" s="1"/>
  <c r="T90" i="592" s="1"/>
  <c r="M92" i="592"/>
  <c r="O92" i="592" s="1"/>
  <c r="N92" i="592" s="1"/>
  <c r="S23" i="592"/>
  <c r="U23" i="592" s="1" a="1"/>
  <c r="U23" i="592" s="1"/>
  <c r="T23" i="592" s="1"/>
  <c r="M28" i="592"/>
  <c r="O28" i="592" s="1"/>
  <c r="N28" i="592" s="1"/>
  <c r="M38" i="592"/>
  <c r="O38" i="592" s="1"/>
  <c r="N38" i="592" s="1"/>
  <c r="S63" i="592"/>
  <c r="U63" i="592" s="1" a="1"/>
  <c r="U63" i="592" s="1"/>
  <c r="T63" i="592" s="1"/>
  <c r="M76" i="592"/>
  <c r="O76" i="592" s="1"/>
  <c r="N76" i="592" s="1"/>
  <c r="M95" i="592"/>
  <c r="O95" i="592" s="1"/>
  <c r="N95" i="592" s="1"/>
  <c r="M98" i="592"/>
  <c r="O98" i="592" s="1"/>
  <c r="N98" i="592" s="1"/>
  <c r="M106" i="592"/>
  <c r="O106" i="592" s="1"/>
  <c r="N106" i="592" s="1"/>
  <c r="S107" i="592"/>
  <c r="U107" i="592" s="1" a="1"/>
  <c r="U107" i="592" s="1"/>
  <c r="T107" i="592" s="1"/>
  <c r="M17" i="591"/>
  <c r="O17" i="591" s="1"/>
  <c r="N17" i="591" s="1"/>
  <c r="S18" i="591"/>
  <c r="U18" i="591" s="1" a="1"/>
  <c r="U18" i="591" s="1"/>
  <c r="T18" i="591" s="1"/>
  <c r="M16" i="591"/>
  <c r="O16" i="591" s="1"/>
  <c r="N16" i="591" s="1"/>
  <c r="M19" i="591"/>
  <c r="O19" i="591" s="1"/>
  <c r="N19" i="591" s="1"/>
  <c r="M15" i="591"/>
  <c r="O15" i="591" s="1"/>
  <c r="N15" i="591" s="1"/>
  <c r="S11" i="590"/>
  <c r="M17" i="590"/>
  <c r="O17" i="590" s="1"/>
  <c r="N17" i="590" s="1"/>
  <c r="M21" i="590"/>
  <c r="O21" i="590" s="1"/>
  <c r="N21" i="590" s="1"/>
  <c r="S34" i="590"/>
  <c r="U34" i="590" s="1" a="1"/>
  <c r="U34" i="590" s="1"/>
  <c r="T34" i="590" s="1"/>
  <c r="S42" i="590"/>
  <c r="U42" i="590" s="1" a="1"/>
  <c r="U42" i="590" s="1"/>
  <c r="T42" i="590" s="1"/>
  <c r="S50" i="590"/>
  <c r="U50" i="590" s="1" a="1"/>
  <c r="U50" i="590" s="1"/>
  <c r="T50" i="590" s="1"/>
  <c r="M71" i="590"/>
  <c r="O71" i="590" s="1"/>
  <c r="N71" i="590" s="1"/>
  <c r="S72" i="590"/>
  <c r="U72" i="590" s="1" a="1"/>
  <c r="U72" i="590" s="1"/>
  <c r="T72" i="590" s="1"/>
  <c r="M32" i="590"/>
  <c r="O32" i="590" s="1"/>
  <c r="N32" i="590" s="1"/>
  <c r="A1" i="590"/>
  <c r="S60" i="590"/>
  <c r="U60" i="590" s="1" a="1"/>
  <c r="U60" i="590" s="1"/>
  <c r="T60" i="590" s="1"/>
  <c r="M77" i="590"/>
  <c r="O77" i="590" s="1"/>
  <c r="N77" i="590" s="1"/>
  <c r="M23" i="590"/>
  <c r="O23" i="590" s="1"/>
  <c r="N23" i="590" s="1"/>
  <c r="S24" i="590"/>
  <c r="U24" i="590" s="1" a="1"/>
  <c r="U24" i="590" s="1"/>
  <c r="T24" i="590" s="1"/>
  <c r="S36" i="590"/>
  <c r="U36" i="590" s="1" a="1"/>
  <c r="U36" i="590" s="1"/>
  <c r="T36" i="590" s="1"/>
  <c r="S44" i="590"/>
  <c r="U44" i="590" s="1" a="1"/>
  <c r="U44" i="590" s="1"/>
  <c r="T44" i="590" s="1"/>
  <c r="S52" i="590"/>
  <c r="U52" i="590" s="1" a="1"/>
  <c r="U52" i="590" s="1"/>
  <c r="T52" i="590" s="1"/>
  <c r="M57" i="590"/>
  <c r="O57" i="590" s="1"/>
  <c r="N57" i="590" s="1"/>
  <c r="M65" i="590"/>
  <c r="O65" i="590" s="1"/>
  <c r="N65" i="590" s="1"/>
  <c r="M69" i="590"/>
  <c r="O69" i="590" s="1"/>
  <c r="N69" i="590" s="1"/>
  <c r="M88" i="590"/>
  <c r="O88" i="590" s="1"/>
  <c r="N88" i="590" s="1"/>
  <c r="M48" i="590"/>
  <c r="O48" i="590" s="1"/>
  <c r="N48" i="590" s="1"/>
  <c r="M49" i="590"/>
  <c r="O49" i="590" s="1"/>
  <c r="N49" i="590" s="1"/>
  <c r="M53" i="590"/>
  <c r="O53" i="590" s="1"/>
  <c r="N53" i="590" s="1"/>
  <c r="S66" i="590"/>
  <c r="U66" i="590" s="1" a="1"/>
  <c r="U66" i="590" s="1"/>
  <c r="T66" i="590" s="1"/>
  <c r="M87" i="590"/>
  <c r="O87" i="590" s="1"/>
  <c r="N87" i="590" s="1"/>
  <c r="S88" i="590"/>
  <c r="U88" i="590" s="1" a="1"/>
  <c r="U88" i="590" s="1"/>
  <c r="T88" i="590" s="1"/>
  <c r="M40" i="590"/>
  <c r="O40" i="590" s="1"/>
  <c r="N40" i="590" s="1"/>
  <c r="M29" i="590"/>
  <c r="O29" i="590" s="1"/>
  <c r="N29" i="590" s="1"/>
  <c r="M45" i="590"/>
  <c r="O45" i="590" s="1"/>
  <c r="N45" i="590" s="1"/>
  <c r="S58" i="590"/>
  <c r="U58" i="590" s="1" a="1"/>
  <c r="U58" i="590" s="1"/>
  <c r="T58" i="590" s="1"/>
  <c r="M93" i="590"/>
  <c r="O93" i="590" s="1"/>
  <c r="N93" i="590" s="1"/>
  <c r="S20" i="589"/>
  <c r="U20" i="589" s="1" a="1"/>
  <c r="U20" i="589" s="1"/>
  <c r="T20" i="589" s="1"/>
  <c r="M25" i="589"/>
  <c r="O25" i="589" s="1"/>
  <c r="N25" i="589" s="1"/>
  <c r="M12" i="589"/>
  <c r="O12" i="589" s="1"/>
  <c r="N12" i="589" s="1"/>
  <c r="S24" i="589"/>
  <c r="U24" i="589" s="1" a="1"/>
  <c r="U24" i="589" s="1"/>
  <c r="T24" i="589" s="1"/>
  <c r="M31" i="588"/>
  <c r="O31" i="588" s="1"/>
  <c r="N31" i="588" s="1"/>
  <c r="S112" i="588"/>
  <c r="U112" i="588" s="1" a="1"/>
  <c r="U112" i="588" s="1"/>
  <c r="T112" i="588" s="1"/>
  <c r="M141" i="588"/>
  <c r="O141" i="588" s="1"/>
  <c r="N141" i="588" s="1"/>
  <c r="S162" i="588"/>
  <c r="U162" i="588" s="1" a="1"/>
  <c r="U162" i="588" s="1"/>
  <c r="T162" i="588" s="1"/>
  <c r="M54" i="588"/>
  <c r="O54" i="588" s="1"/>
  <c r="N54" i="588" s="1"/>
  <c r="M86" i="588"/>
  <c r="O86" i="588" s="1"/>
  <c r="N86" i="588" s="1"/>
  <c r="S87" i="588"/>
  <c r="U87" i="588" s="1" a="1"/>
  <c r="U87" i="588" s="1"/>
  <c r="T87" i="588" s="1"/>
  <c r="S92" i="588"/>
  <c r="U92" i="588" s="1" a="1"/>
  <c r="U92" i="588" s="1"/>
  <c r="T92" i="588" s="1"/>
  <c r="M95" i="588"/>
  <c r="O95" i="588" s="1"/>
  <c r="N95" i="588" s="1"/>
  <c r="S107" i="588"/>
  <c r="U107" i="588" s="1" a="1"/>
  <c r="U107" i="588" s="1"/>
  <c r="T107" i="588" s="1"/>
  <c r="M113" i="588"/>
  <c r="O113" i="588" s="1"/>
  <c r="N113" i="588" s="1"/>
  <c r="S119" i="588"/>
  <c r="U119" i="588" s="1" a="1"/>
  <c r="U119" i="588" s="1"/>
  <c r="T119" i="588" s="1"/>
  <c r="S123" i="588"/>
  <c r="U123" i="588" s="1" a="1"/>
  <c r="U123" i="588" s="1"/>
  <c r="T123" i="588" s="1"/>
  <c r="M13" i="588"/>
  <c r="O13" i="588" s="1"/>
  <c r="N13" i="588" s="1"/>
  <c r="S46" i="588"/>
  <c r="U46" i="588" s="1" a="1"/>
  <c r="U46" i="588" s="1"/>
  <c r="T46" i="588" s="1"/>
  <c r="M55" i="588"/>
  <c r="O55" i="588" s="1"/>
  <c r="N55" i="588" s="1"/>
  <c r="S165" i="588"/>
  <c r="U165" i="588" s="1" a="1"/>
  <c r="U165" i="588" s="1"/>
  <c r="T165" i="588" s="1"/>
  <c r="M40" i="588"/>
  <c r="O40" i="588" s="1"/>
  <c r="N40" i="588" s="1"/>
  <c r="M64" i="588"/>
  <c r="O64" i="588" s="1"/>
  <c r="N64" i="588" s="1"/>
  <c r="S73" i="588"/>
  <c r="U73" i="588" s="1" a="1"/>
  <c r="U73" i="588" s="1"/>
  <c r="T73" i="588" s="1"/>
  <c r="M80" i="588"/>
  <c r="O80" i="588" s="1"/>
  <c r="N80" i="588" s="1"/>
  <c r="S103" i="588"/>
  <c r="U103" i="588" s="1" a="1"/>
  <c r="U103" i="588" s="1"/>
  <c r="T103" i="588" s="1"/>
  <c r="S106" i="588"/>
  <c r="U106" i="588" s="1" a="1"/>
  <c r="U106" i="588" s="1"/>
  <c r="T106" i="588" s="1"/>
  <c r="S115" i="588"/>
  <c r="U115" i="588" s="1" a="1"/>
  <c r="U115" i="588" s="1"/>
  <c r="T115" i="588" s="1"/>
  <c r="S122" i="588"/>
  <c r="U122" i="588" s="1" a="1"/>
  <c r="U122" i="588" s="1"/>
  <c r="T122" i="588" s="1"/>
  <c r="M124" i="588"/>
  <c r="O124" i="588" s="1"/>
  <c r="N124" i="588" s="1"/>
  <c r="S36" i="588"/>
  <c r="U36" i="588" s="1" a="1"/>
  <c r="U36" i="588" s="1"/>
  <c r="T36" i="588" s="1"/>
  <c r="S70" i="588"/>
  <c r="U70" i="588" s="1" a="1"/>
  <c r="U70" i="588" s="1"/>
  <c r="T70" i="588" s="1"/>
  <c r="S114" i="588"/>
  <c r="U114" i="588" s="1" a="1"/>
  <c r="U114" i="588" s="1"/>
  <c r="T114" i="588" s="1"/>
  <c r="S126" i="588"/>
  <c r="U126" i="588" s="1" a="1"/>
  <c r="U126" i="588" s="1"/>
  <c r="T126" i="588" s="1"/>
  <c r="M17" i="588"/>
  <c r="O17" i="588" s="1"/>
  <c r="N17" i="588" s="1"/>
  <c r="M21" i="588"/>
  <c r="O21" i="588" s="1"/>
  <c r="N21" i="588" s="1"/>
  <c r="S74" i="588"/>
  <c r="U74" i="588" s="1" a="1"/>
  <c r="U74" i="588" s="1"/>
  <c r="T74" i="588" s="1"/>
  <c r="M87" i="588"/>
  <c r="O87" i="588" s="1"/>
  <c r="N87" i="588" s="1"/>
  <c r="S12" i="588"/>
  <c r="U12" i="588" s="1" a="1"/>
  <c r="U12" i="588" s="1"/>
  <c r="T12" i="588" s="1"/>
  <c r="S20" i="588"/>
  <c r="U20" i="588" s="1" a="1"/>
  <c r="U20" i="588" s="1"/>
  <c r="T20" i="588" s="1"/>
  <c r="M33" i="588"/>
  <c r="O33" i="588" s="1"/>
  <c r="N33" i="588" s="1"/>
  <c r="M43" i="588"/>
  <c r="O43" i="588" s="1"/>
  <c r="N43" i="588" s="1"/>
  <c r="M67" i="588"/>
  <c r="O67" i="588" s="1"/>
  <c r="N67" i="588" s="1"/>
  <c r="S78" i="588"/>
  <c r="U78" i="588" s="1" a="1"/>
  <c r="U78" i="588" s="1"/>
  <c r="T78" i="588" s="1"/>
  <c r="M83" i="588"/>
  <c r="O83" i="588" s="1"/>
  <c r="N83" i="588" s="1"/>
  <c r="M91" i="588"/>
  <c r="O91" i="588" s="1"/>
  <c r="N91" i="588" s="1"/>
  <c r="S105" i="588"/>
  <c r="U105" i="588" s="1" a="1"/>
  <c r="U105" i="588" s="1"/>
  <c r="T105" i="588" s="1"/>
  <c r="M112" i="588"/>
  <c r="O112" i="588" s="1"/>
  <c r="N112" i="588" s="1"/>
  <c r="S118" i="588"/>
  <c r="U118" i="588" s="1" a="1"/>
  <c r="U118" i="588" s="1"/>
  <c r="T118" i="588" s="1"/>
  <c r="S60" i="588"/>
  <c r="U60" i="588" s="1" a="1"/>
  <c r="U60" i="588" s="1"/>
  <c r="T60" i="588" s="1"/>
  <c r="S15" i="588"/>
  <c r="U15" i="588" s="1" a="1"/>
  <c r="U15" i="588" s="1"/>
  <c r="T15" i="588" s="1"/>
  <c r="M42" i="588"/>
  <c r="O42" i="588" s="1"/>
  <c r="N42" i="588" s="1"/>
  <c r="S43" i="588"/>
  <c r="U43" i="588" s="1" a="1"/>
  <c r="U43" i="588" s="1"/>
  <c r="T43" i="588" s="1"/>
  <c r="M66" i="588"/>
  <c r="O66" i="588" s="1"/>
  <c r="N66" i="588" s="1"/>
  <c r="S67" i="588"/>
  <c r="U67" i="588" s="1" a="1"/>
  <c r="U67" i="588" s="1"/>
  <c r="T67" i="588" s="1"/>
  <c r="M82" i="588"/>
  <c r="O82" i="588" s="1"/>
  <c r="N82" i="588" s="1"/>
  <c r="S83" i="588"/>
  <c r="U83" i="588" s="1" a="1"/>
  <c r="U83" i="588" s="1"/>
  <c r="T83" i="588" s="1"/>
  <c r="S88" i="588"/>
  <c r="U88" i="588" s="1" a="1"/>
  <c r="U88" i="588" s="1"/>
  <c r="T88" i="588" s="1"/>
  <c r="M90" i="588"/>
  <c r="O90" i="588" s="1"/>
  <c r="N90" i="588" s="1"/>
  <c r="S91" i="588"/>
  <c r="U91" i="588" s="1" a="1"/>
  <c r="U91" i="588" s="1"/>
  <c r="T91" i="588" s="1"/>
  <c r="S94" i="588"/>
  <c r="U94" i="588" s="1" a="1"/>
  <c r="U94" i="588" s="1"/>
  <c r="T94" i="588" s="1"/>
  <c r="M104" i="588"/>
  <c r="O104" i="588" s="1"/>
  <c r="N104" i="588" s="1"/>
  <c r="M25" i="588"/>
  <c r="O25" i="588" s="1"/>
  <c r="N25" i="588" s="1"/>
  <c r="M92" i="588"/>
  <c r="O92" i="588" s="1"/>
  <c r="N92" i="588" s="1"/>
  <c r="M28" i="588"/>
  <c r="O28" i="588" s="1"/>
  <c r="N28" i="588" s="1"/>
  <c r="S39" i="588"/>
  <c r="U39" i="588" s="1" a="1"/>
  <c r="U39" i="588" s="1"/>
  <c r="T39" i="588" s="1"/>
  <c r="M52" i="588"/>
  <c r="O52" i="588" s="1"/>
  <c r="N52" i="588" s="1"/>
  <c r="M62" i="588"/>
  <c r="O62" i="588" s="1"/>
  <c r="N62" i="588" s="1"/>
  <c r="S63" i="588"/>
  <c r="U63" i="588" s="1" a="1"/>
  <c r="U63" i="588" s="1"/>
  <c r="T63" i="588" s="1"/>
  <c r="M76" i="588"/>
  <c r="O76" i="588" s="1"/>
  <c r="N76" i="588" s="1"/>
  <c r="S77" i="588"/>
  <c r="U77" i="588" s="1" a="1"/>
  <c r="U77" i="588" s="1"/>
  <c r="T77" i="588" s="1"/>
  <c r="S104" i="588"/>
  <c r="U104" i="588" s="1" a="1"/>
  <c r="U104" i="588" s="1"/>
  <c r="T104" i="588" s="1"/>
  <c r="M107" i="588"/>
  <c r="O107" i="588" s="1"/>
  <c r="N107" i="588" s="1"/>
  <c r="M123" i="588"/>
  <c r="O123" i="588" s="1"/>
  <c r="N123" i="588" s="1"/>
  <c r="S124" i="588"/>
  <c r="U124" i="588" s="1" a="1"/>
  <c r="U124" i="588" s="1"/>
  <c r="T124" i="588" s="1"/>
  <c r="M127" i="588"/>
  <c r="O127" i="588" s="1"/>
  <c r="N127" i="588" s="1"/>
  <c r="M128" i="588"/>
  <c r="O128" i="588" s="1"/>
  <c r="N128" i="588" s="1"/>
  <c r="S134" i="588"/>
  <c r="U134" i="588" s="1" a="1"/>
  <c r="U134" i="588" s="1"/>
  <c r="T134" i="588" s="1"/>
  <c r="M136" i="588"/>
  <c r="O136" i="588" s="1"/>
  <c r="N136" i="588" s="1"/>
  <c r="M164" i="588"/>
  <c r="O164" i="588" s="1"/>
  <c r="N164" i="588" s="1"/>
  <c r="S166" i="588"/>
  <c r="U166" i="588" s="1" a="1"/>
  <c r="U166" i="588" s="1"/>
  <c r="T166" i="588" s="1"/>
  <c r="S23" i="587"/>
  <c r="U23" i="587" s="1" a="1"/>
  <c r="U23" i="587" s="1"/>
  <c r="T23" i="587" s="1"/>
  <c r="S26" i="587"/>
  <c r="U26" i="587" s="1" a="1"/>
  <c r="U26" i="587" s="1"/>
  <c r="T26" i="587" s="1"/>
  <c r="S25" i="587"/>
  <c r="U25" i="587" s="1" a="1"/>
  <c r="U25" i="587" s="1"/>
  <c r="T25" i="587" s="1"/>
  <c r="S30" i="587"/>
  <c r="U30" i="587" s="1" a="1"/>
  <c r="U30" i="587" s="1"/>
  <c r="T30" i="587" s="1"/>
  <c r="A1" i="587"/>
  <c r="S29" i="587"/>
  <c r="U29" i="587" s="1" a="1"/>
  <c r="U29" i="587" s="1"/>
  <c r="T29" i="587" s="1"/>
  <c r="S21" i="587"/>
  <c r="U21" i="587" s="1" a="1"/>
  <c r="U21" i="587" s="1"/>
  <c r="T21" i="587" s="1"/>
  <c r="M12" i="587"/>
  <c r="O12" i="587" s="1"/>
  <c r="N12" i="587" s="1"/>
  <c r="M13" i="587"/>
  <c r="O13" i="587" s="1"/>
  <c r="N13" i="587" s="1"/>
  <c r="S24" i="587"/>
  <c r="U24" i="587" s="1" a="1"/>
  <c r="U24" i="587" s="1"/>
  <c r="T24" i="587" s="1"/>
  <c r="M25" i="587"/>
  <c r="O25" i="587" s="1"/>
  <c r="N25" i="587" s="1"/>
  <c r="M11" i="586"/>
  <c r="O11" i="586" s="1"/>
  <c r="S23" i="586"/>
  <c r="U23" i="586" s="1" a="1"/>
  <c r="U23" i="586" s="1"/>
  <c r="T23" i="586" s="1"/>
  <c r="M27" i="586"/>
  <c r="O27" i="586" s="1"/>
  <c r="N27" i="586" s="1"/>
  <c r="M30" i="586"/>
  <c r="O30" i="586" s="1"/>
  <c r="N30" i="586" s="1"/>
  <c r="M33" i="586"/>
  <c r="O33" i="586" s="1"/>
  <c r="N33" i="586" s="1"/>
  <c r="M13" i="586"/>
  <c r="O13" i="586" s="1"/>
  <c r="N13" i="586" s="1"/>
  <c r="S33" i="586"/>
  <c r="U33" i="586" s="1" a="1"/>
  <c r="U33" i="586" s="1"/>
  <c r="T33" i="586" s="1"/>
  <c r="M35" i="586"/>
  <c r="O35" i="586" s="1"/>
  <c r="N35" i="586" s="1"/>
  <c r="S39" i="586"/>
  <c r="U39" i="586" s="1" a="1"/>
  <c r="U39" i="586" s="1"/>
  <c r="T39" i="586" s="1"/>
  <c r="S16" i="586"/>
  <c r="U16" i="586" s="1" a="1"/>
  <c r="U16" i="586" s="1"/>
  <c r="T16" i="586" s="1"/>
  <c r="M21" i="586"/>
  <c r="O21" i="586" s="1"/>
  <c r="N21" i="586" s="1"/>
  <c r="S22" i="586"/>
  <c r="U22" i="586" s="1" a="1"/>
  <c r="U22" i="586" s="1"/>
  <c r="T22" i="586" s="1"/>
  <c r="M24" i="586"/>
  <c r="O24" i="586" s="1"/>
  <c r="N24" i="586" s="1"/>
  <c r="S25" i="586"/>
  <c r="U25" i="586" s="1" a="1"/>
  <c r="U25" i="586" s="1"/>
  <c r="T25" i="586" s="1"/>
  <c r="S36" i="586"/>
  <c r="U36" i="586" s="1" a="1"/>
  <c r="U36" i="586" s="1"/>
  <c r="T36" i="586" s="1"/>
  <c r="M20" i="586"/>
  <c r="O20" i="586" s="1"/>
  <c r="N20" i="586" s="1"/>
  <c r="M39" i="586"/>
  <c r="O39" i="586" s="1"/>
  <c r="N39" i="586" s="1"/>
  <c r="M14" i="586"/>
  <c r="O14" i="586" s="1"/>
  <c r="N14" i="586" s="1"/>
  <c r="M17" i="586"/>
  <c r="O17" i="586" s="1"/>
  <c r="N17" i="586" s="1"/>
  <c r="M23" i="586"/>
  <c r="O23" i="586" s="1"/>
  <c r="N23" i="586" s="1"/>
  <c r="M31" i="586"/>
  <c r="O31" i="586" s="1"/>
  <c r="N31" i="586" s="1"/>
  <c r="S32" i="586"/>
  <c r="U32" i="586" s="1" a="1"/>
  <c r="U32" i="586" s="1"/>
  <c r="T32" i="586" s="1"/>
  <c r="M15" i="585"/>
  <c r="O15" i="585" s="1"/>
  <c r="N15" i="585" s="1"/>
  <c r="S18" i="585"/>
  <c r="U18" i="585" s="1" a="1"/>
  <c r="U18" i="585" s="1"/>
  <c r="T18" i="585" s="1"/>
  <c r="S21" i="585"/>
  <c r="U21" i="585" s="1" a="1"/>
  <c r="U21" i="585" s="1"/>
  <c r="T21" i="585" s="1"/>
  <c r="M35" i="585"/>
  <c r="O35" i="585" s="1"/>
  <c r="N35" i="585" s="1"/>
  <c r="M104" i="585"/>
  <c r="O104" i="585" s="1"/>
  <c r="N104" i="585" s="1"/>
  <c r="S110" i="585"/>
  <c r="U110" i="585" s="1" a="1"/>
  <c r="U110" i="585" s="1"/>
  <c r="T110" i="585" s="1"/>
  <c r="M118" i="585"/>
  <c r="O118" i="585" s="1"/>
  <c r="N118" i="585" s="1"/>
  <c r="S159" i="585"/>
  <c r="U159" i="585" s="1" a="1"/>
  <c r="U159" i="585" s="1"/>
  <c r="T159" i="585" s="1"/>
  <c r="S71" i="585"/>
  <c r="U71" i="585" s="1" a="1"/>
  <c r="U71" i="585" s="1"/>
  <c r="T71" i="585" s="1"/>
  <c r="M91" i="585"/>
  <c r="O91" i="585" s="1"/>
  <c r="N91" i="585" s="1"/>
  <c r="M115" i="585"/>
  <c r="O115" i="585" s="1"/>
  <c r="N115" i="585" s="1"/>
  <c r="S119" i="585"/>
  <c r="U119" i="585" s="1" a="1"/>
  <c r="U119" i="585" s="1"/>
  <c r="T119" i="585" s="1"/>
  <c r="M132" i="585"/>
  <c r="O132" i="585" s="1"/>
  <c r="N132" i="585" s="1"/>
  <c r="M133" i="585"/>
  <c r="O133" i="585" s="1"/>
  <c r="N133" i="585" s="1"/>
  <c r="S162" i="585"/>
  <c r="U162" i="585" s="1" a="1"/>
  <c r="U162" i="585" s="1"/>
  <c r="T162" i="585" s="1"/>
  <c r="M22" i="585"/>
  <c r="O22" i="585" s="1"/>
  <c r="N22" i="585" s="1"/>
  <c r="S27" i="585"/>
  <c r="U27" i="585" s="1" a="1"/>
  <c r="U27" i="585" s="1"/>
  <c r="T27" i="585" s="1"/>
  <c r="S38" i="585"/>
  <c r="U38" i="585" s="1" a="1"/>
  <c r="U38" i="585" s="1"/>
  <c r="T38" i="585" s="1"/>
  <c r="S43" i="585"/>
  <c r="U43" i="585" s="1" a="1"/>
  <c r="U43" i="585" s="1"/>
  <c r="T43" i="585" s="1"/>
  <c r="S51" i="585"/>
  <c r="U51" i="585" s="1" a="1"/>
  <c r="U51" i="585" s="1"/>
  <c r="T51" i="585" s="1"/>
  <c r="S59" i="585"/>
  <c r="U59" i="585" s="1" a="1"/>
  <c r="U59" i="585" s="1"/>
  <c r="T59" i="585" s="1"/>
  <c r="S70" i="585"/>
  <c r="U70" i="585" s="1" a="1"/>
  <c r="U70" i="585" s="1"/>
  <c r="T70" i="585" s="1"/>
  <c r="M103" i="585"/>
  <c r="O103" i="585" s="1"/>
  <c r="N103" i="585" s="1"/>
  <c r="S104" i="585"/>
  <c r="U104" i="585" s="1" a="1"/>
  <c r="U104" i="585" s="1"/>
  <c r="T104" i="585" s="1"/>
  <c r="M106" i="585"/>
  <c r="O106" i="585" s="1"/>
  <c r="N106" i="585" s="1"/>
  <c r="M111" i="585"/>
  <c r="O111" i="585" s="1"/>
  <c r="N111" i="585" s="1"/>
  <c r="M121" i="585"/>
  <c r="O121" i="585" s="1"/>
  <c r="N121" i="585" s="1"/>
  <c r="S134" i="585"/>
  <c r="U134" i="585" s="1" a="1"/>
  <c r="U134" i="585" s="1"/>
  <c r="T134" i="585" s="1"/>
  <c r="S158" i="585"/>
  <c r="U158" i="585" s="1" a="1"/>
  <c r="U158" i="585" s="1"/>
  <c r="T158" i="585" s="1"/>
  <c r="M16" i="585"/>
  <c r="O16" i="585" s="1"/>
  <c r="N16" i="585" s="1"/>
  <c r="S17" i="585"/>
  <c r="U17" i="585" s="1" a="1"/>
  <c r="U17" i="585" s="1"/>
  <c r="T17" i="585" s="1"/>
  <c r="S30" i="585"/>
  <c r="U30" i="585" s="1" a="1"/>
  <c r="U30" i="585" s="1"/>
  <c r="T30" i="585" s="1"/>
  <c r="M34" i="585"/>
  <c r="O34" i="585" s="1"/>
  <c r="N34" i="585" s="1"/>
  <c r="M42" i="585"/>
  <c r="O42" i="585" s="1"/>
  <c r="N42" i="585" s="1"/>
  <c r="S46" i="585"/>
  <c r="U46" i="585" s="1" a="1"/>
  <c r="U46" i="585" s="1"/>
  <c r="T46" i="585" s="1"/>
  <c r="S54" i="585"/>
  <c r="U54" i="585" s="1" a="1"/>
  <c r="U54" i="585" s="1"/>
  <c r="T54" i="585" s="1"/>
  <c r="M58" i="585"/>
  <c r="O58" i="585" s="1"/>
  <c r="N58" i="585" s="1"/>
  <c r="S62" i="585"/>
  <c r="U62" i="585" s="1" a="1"/>
  <c r="U62" i="585" s="1"/>
  <c r="T62" i="585" s="1"/>
  <c r="S76" i="585"/>
  <c r="U76" i="585" s="1" a="1"/>
  <c r="U76" i="585" s="1"/>
  <c r="T76" i="585" s="1"/>
  <c r="M81" i="585"/>
  <c r="O81" i="585" s="1"/>
  <c r="N81" i="585" s="1"/>
  <c r="M83" i="585"/>
  <c r="O83" i="585" s="1"/>
  <c r="N83" i="585" s="1"/>
  <c r="M96" i="585"/>
  <c r="O96" i="585" s="1"/>
  <c r="N96" i="585" s="1"/>
  <c r="S122" i="585"/>
  <c r="U122" i="585" s="1" a="1"/>
  <c r="U122" i="585" s="1"/>
  <c r="T122" i="585" s="1"/>
  <c r="M136" i="585"/>
  <c r="O136" i="585" s="1"/>
  <c r="N136" i="585" s="1"/>
  <c r="S150" i="585"/>
  <c r="U150" i="585" s="1" a="1"/>
  <c r="U150" i="585" s="1"/>
  <c r="T150" i="585" s="1"/>
  <c r="M152" i="585"/>
  <c r="O152" i="585" s="1"/>
  <c r="N152" i="585" s="1"/>
  <c r="S154" i="585"/>
  <c r="U154" i="585" s="1" a="1"/>
  <c r="U154" i="585" s="1"/>
  <c r="T154" i="585" s="1"/>
  <c r="S161" i="585"/>
  <c r="U161" i="585" s="1" a="1"/>
  <c r="U161" i="585" s="1"/>
  <c r="T161" i="585" s="1"/>
  <c r="M18" i="585"/>
  <c r="O18" i="585" s="1"/>
  <c r="N18" i="585" s="1"/>
  <c r="M31" i="585"/>
  <c r="O31" i="585" s="1"/>
  <c r="N31" i="585" s="1"/>
  <c r="S34" i="585"/>
  <c r="U34" i="585" s="1" a="1"/>
  <c r="U34" i="585" s="1"/>
  <c r="T34" i="585" s="1"/>
  <c r="S37" i="585"/>
  <c r="U37" i="585" s="1" a="1"/>
  <c r="U37" i="585" s="1"/>
  <c r="T37" i="585" s="1"/>
  <c r="M47" i="585"/>
  <c r="O47" i="585" s="1"/>
  <c r="N47" i="585" s="1"/>
  <c r="M55" i="585"/>
  <c r="O55" i="585" s="1"/>
  <c r="N55" i="585" s="1"/>
  <c r="M135" i="585"/>
  <c r="O135" i="585" s="1"/>
  <c r="N135" i="585" s="1"/>
  <c r="M147" i="585"/>
  <c r="O147" i="585" s="1"/>
  <c r="N147" i="585" s="1"/>
  <c r="M159" i="585"/>
  <c r="O159" i="585" s="1"/>
  <c r="N159" i="585" s="1"/>
  <c r="S114" i="585"/>
  <c r="U114" i="585" s="1" a="1"/>
  <c r="U114" i="585" s="1"/>
  <c r="T114" i="585" s="1"/>
  <c r="M123" i="585"/>
  <c r="O123" i="585" s="1"/>
  <c r="N123" i="585" s="1"/>
  <c r="M151" i="585"/>
  <c r="O151" i="585" s="1"/>
  <c r="N151" i="585" s="1"/>
  <c r="M155" i="585"/>
  <c r="O155" i="585" s="1"/>
  <c r="N155" i="585" s="1"/>
  <c r="M158" i="585"/>
  <c r="O158" i="585" s="1"/>
  <c r="N158" i="585" s="1"/>
  <c r="M162" i="585"/>
  <c r="O162" i="585" s="1"/>
  <c r="N162" i="585" s="1"/>
  <c r="S163" i="585"/>
  <c r="U163" i="585" s="1" a="1"/>
  <c r="U163" i="585" s="1"/>
  <c r="T163" i="585" s="1"/>
  <c r="S18" i="584"/>
  <c r="U18" i="584" s="1" a="1"/>
  <c r="U18" i="584" s="1"/>
  <c r="T18" i="584" s="1"/>
  <c r="S52" i="584"/>
  <c r="U52" i="584" s="1" a="1"/>
  <c r="U52" i="584" s="1"/>
  <c r="T52" i="584" s="1"/>
  <c r="S47" i="584"/>
  <c r="U47" i="584" s="1" a="1"/>
  <c r="U47" i="584" s="1"/>
  <c r="T47" i="584" s="1"/>
  <c r="M50" i="584"/>
  <c r="O50" i="584" s="1"/>
  <c r="N50" i="584" s="1"/>
  <c r="M51" i="584"/>
  <c r="O51" i="584" s="1"/>
  <c r="N51" i="584" s="1"/>
  <c r="S57" i="584"/>
  <c r="U57" i="584" s="1" a="1"/>
  <c r="U57" i="584" s="1"/>
  <c r="T57" i="584" s="1"/>
  <c r="M59" i="584"/>
  <c r="O59" i="584" s="1"/>
  <c r="N59" i="584" s="1"/>
  <c r="S60" i="584"/>
  <c r="U60" i="584" s="1" a="1"/>
  <c r="U60" i="584" s="1"/>
  <c r="T60" i="584" s="1"/>
  <c r="S67" i="584"/>
  <c r="U67" i="584" s="1" a="1"/>
  <c r="U67" i="584" s="1"/>
  <c r="T67" i="584" s="1"/>
  <c r="S26" i="584"/>
  <c r="U26" i="584" s="1" a="1"/>
  <c r="U26" i="584" s="1"/>
  <c r="T26" i="584" s="1"/>
  <c r="S16" i="584"/>
  <c r="U16" i="584" s="1" a="1"/>
  <c r="U16" i="584" s="1"/>
  <c r="T16" i="584" s="1"/>
  <c r="S19" i="584"/>
  <c r="U19" i="584" s="1" a="1"/>
  <c r="U19" i="584" s="1"/>
  <c r="T19" i="584" s="1"/>
  <c r="S24" i="584"/>
  <c r="U24" i="584" s="1" a="1"/>
  <c r="U24" i="584" s="1"/>
  <c r="T24" i="584" s="1"/>
  <c r="S27" i="584"/>
  <c r="U27" i="584" s="1" a="1"/>
  <c r="U27" i="584" s="1"/>
  <c r="T27" i="584" s="1"/>
  <c r="S32" i="584"/>
  <c r="U32" i="584" s="1" a="1"/>
  <c r="U32" i="584" s="1"/>
  <c r="T32" i="584" s="1"/>
  <c r="M52" i="584"/>
  <c r="O52" i="584" s="1"/>
  <c r="N52" i="584" s="1"/>
  <c r="A1" i="584"/>
  <c r="M47" i="584"/>
  <c r="O47" i="584" s="1"/>
  <c r="N47" i="584" s="1"/>
  <c r="M54" i="584"/>
  <c r="O54" i="584" s="1"/>
  <c r="N54" i="584" s="1"/>
  <c r="S34" i="584"/>
  <c r="U34" i="584" s="1" a="1"/>
  <c r="U34" i="584" s="1"/>
  <c r="T34" i="584" s="1"/>
  <c r="S72" i="584"/>
  <c r="U72" i="584" s="1" a="1"/>
  <c r="U72" i="584" s="1"/>
  <c r="T72" i="584" s="1"/>
  <c r="M20" i="584"/>
  <c r="O20" i="584" s="1"/>
  <c r="N20" i="584" s="1"/>
  <c r="M25" i="584"/>
  <c r="O25" i="584" s="1"/>
  <c r="N25" i="584" s="1"/>
  <c r="M28" i="584"/>
  <c r="O28" i="584" s="1"/>
  <c r="N28" i="584" s="1"/>
  <c r="M33" i="584"/>
  <c r="O33" i="584" s="1"/>
  <c r="N33" i="584" s="1"/>
  <c r="M36" i="584"/>
  <c r="O36" i="584" s="1"/>
  <c r="N36" i="584" s="1"/>
  <c r="S42" i="584"/>
  <c r="U42" i="584" s="1" a="1"/>
  <c r="U42" i="584" s="1"/>
  <c r="T42" i="584" s="1"/>
  <c r="S69" i="584"/>
  <c r="U69" i="584" s="1" a="1"/>
  <c r="U69" i="584" s="1"/>
  <c r="T69" i="584" s="1"/>
  <c r="S29" i="583"/>
  <c r="U29" i="583" s="1" a="1"/>
  <c r="U29" i="583" s="1"/>
  <c r="T29" i="583" s="1"/>
  <c r="M34" i="583"/>
  <c r="O34" i="583" s="1"/>
  <c r="N34" i="583" s="1"/>
  <c r="A1" i="583"/>
  <c r="S69" i="583"/>
  <c r="U69" i="583" s="1" a="1"/>
  <c r="U69" i="583" s="1"/>
  <c r="T69" i="583" s="1"/>
  <c r="M41" i="583"/>
  <c r="O41" i="583" s="1"/>
  <c r="N41" i="583" s="1"/>
  <c r="S15" i="583"/>
  <c r="U15" i="583" s="1" a="1"/>
  <c r="U15" i="583" s="1"/>
  <c r="T15" i="583" s="1"/>
  <c r="M32" i="583"/>
  <c r="O32" i="583" s="1"/>
  <c r="N32" i="583" s="1"/>
  <c r="M47" i="583"/>
  <c r="O47" i="583" s="1"/>
  <c r="N47" i="583" s="1"/>
  <c r="M51" i="583"/>
  <c r="O51" i="583" s="1"/>
  <c r="N51" i="583" s="1"/>
  <c r="S59" i="583"/>
  <c r="U59" i="583" s="1" a="1"/>
  <c r="U59" i="583" s="1"/>
  <c r="T59" i="583" s="1"/>
  <c r="M68" i="583"/>
  <c r="O68" i="583" s="1"/>
  <c r="N68" i="583" s="1"/>
  <c r="S18" i="583"/>
  <c r="U18" i="583" s="1" a="1"/>
  <c r="U18" i="583" s="1"/>
  <c r="T18" i="583" s="1"/>
  <c r="M35" i="583"/>
  <c r="O35" i="583" s="1"/>
  <c r="N35" i="583" s="1"/>
  <c r="M37" i="583"/>
  <c r="O37" i="583" s="1"/>
  <c r="N37" i="583" s="1"/>
  <c r="M13" i="583"/>
  <c r="O13" i="583" s="1"/>
  <c r="N13" i="583" s="1"/>
  <c r="S14" i="583"/>
  <c r="U14" i="583" s="1" a="1"/>
  <c r="U14" i="583" s="1"/>
  <c r="T14" i="583" s="1"/>
  <c r="M16" i="583"/>
  <c r="O16" i="583" s="1"/>
  <c r="N16" i="583" s="1"/>
  <c r="M19" i="583"/>
  <c r="O19" i="583" s="1"/>
  <c r="N19" i="583" s="1"/>
  <c r="S26" i="583"/>
  <c r="U26" i="583" s="1" a="1"/>
  <c r="U26" i="583" s="1"/>
  <c r="T26" i="583" s="1"/>
  <c r="M28" i="583"/>
  <c r="O28" i="583" s="1"/>
  <c r="N28" i="583" s="1"/>
  <c r="M56" i="583"/>
  <c r="O56" i="583" s="1"/>
  <c r="N56" i="583" s="1"/>
  <c r="S58" i="583"/>
  <c r="U58" i="583" s="1" a="1"/>
  <c r="U58" i="583" s="1"/>
  <c r="T58" i="583" s="1"/>
  <c r="S68" i="583"/>
  <c r="U68" i="583" s="1" a="1"/>
  <c r="U68" i="583" s="1"/>
  <c r="T68" i="583" s="1"/>
  <c r="S71" i="583"/>
  <c r="U71" i="583" s="1" a="1"/>
  <c r="U71" i="583" s="1"/>
  <c r="T71" i="583" s="1"/>
  <c r="S11" i="583"/>
  <c r="U11" i="583" s="1" a="1"/>
  <c r="U11" i="583" s="1"/>
  <c r="T11" i="583" s="1"/>
  <c r="M24" i="583"/>
  <c r="O24" i="583" s="1"/>
  <c r="N24" i="583" s="1"/>
  <c r="S35" i="583"/>
  <c r="U35" i="583" s="1" a="1"/>
  <c r="U35" i="583" s="1"/>
  <c r="T35" i="583" s="1"/>
  <c r="S39" i="583"/>
  <c r="U39" i="583" s="1" a="1"/>
  <c r="U39" i="583" s="1"/>
  <c r="T39" i="583" s="1"/>
  <c r="S43" i="583"/>
  <c r="U43" i="583" s="1" a="1"/>
  <c r="U43" i="583" s="1"/>
  <c r="T43" i="583" s="1"/>
  <c r="M52" i="583"/>
  <c r="O52" i="583" s="1"/>
  <c r="N52" i="583" s="1"/>
  <c r="S54" i="583"/>
  <c r="U54" i="583" s="1" a="1"/>
  <c r="U54" i="583" s="1"/>
  <c r="T54" i="583" s="1"/>
  <c r="M63" i="583"/>
  <c r="O63" i="583" s="1"/>
  <c r="N63" i="583" s="1"/>
  <c r="M67" i="583"/>
  <c r="O67" i="583" s="1"/>
  <c r="N67" i="583" s="1"/>
  <c r="M73" i="583"/>
  <c r="O73" i="583" s="1"/>
  <c r="N73" i="583" s="1"/>
  <c r="L10" i="582"/>
  <c r="S44" i="582"/>
  <c r="U44" i="582" s="1" a="1"/>
  <c r="U44" i="582" s="1"/>
  <c r="T44" i="582" s="1"/>
  <c r="S52" i="582"/>
  <c r="U52" i="582" s="1" a="1"/>
  <c r="U52" i="582" s="1"/>
  <c r="T52" i="582" s="1"/>
  <c r="S55" i="582"/>
  <c r="U55" i="582" s="1" a="1"/>
  <c r="U55" i="582" s="1"/>
  <c r="T55" i="582" s="1"/>
  <c r="M57" i="582"/>
  <c r="O57" i="582" s="1"/>
  <c r="N57" i="582" s="1"/>
  <c r="S60" i="582"/>
  <c r="U60" i="582" s="1" a="1"/>
  <c r="U60" i="582" s="1"/>
  <c r="T60" i="582" s="1"/>
  <c r="M70" i="582"/>
  <c r="O70" i="582" s="1"/>
  <c r="N70" i="582" s="1"/>
  <c r="M28" i="582"/>
  <c r="O28" i="582" s="1"/>
  <c r="N28" i="582" s="1"/>
  <c r="A1" i="582"/>
  <c r="M30" i="582"/>
  <c r="O30" i="582" s="1"/>
  <c r="N30" i="582" s="1"/>
  <c r="S33" i="582"/>
  <c r="U33" i="582" s="1" a="1"/>
  <c r="U33" i="582" s="1"/>
  <c r="T33" i="582" s="1"/>
  <c r="S40" i="582"/>
  <c r="U40" i="582" s="1" a="1"/>
  <c r="U40" i="582" s="1"/>
  <c r="T40" i="582" s="1"/>
  <c r="S47" i="582"/>
  <c r="U47" i="582" s="1" a="1"/>
  <c r="U47" i="582" s="1"/>
  <c r="T47" i="582" s="1"/>
  <c r="M13" i="582"/>
  <c r="O13" i="582" s="1"/>
  <c r="N13" i="582" s="1"/>
  <c r="S25" i="582"/>
  <c r="U25" i="582" s="1" a="1"/>
  <c r="U25" i="582" s="1"/>
  <c r="T25" i="582" s="1"/>
  <c r="S36" i="582"/>
  <c r="U36" i="582" s="1" a="1"/>
  <c r="U36" i="582" s="1"/>
  <c r="T36" i="582" s="1"/>
  <c r="M38" i="582"/>
  <c r="O38" i="582" s="1"/>
  <c r="N38" i="582" s="1"/>
  <c r="M42" i="582"/>
  <c r="O42" i="582" s="1"/>
  <c r="N42" i="582" s="1"/>
  <c r="M50" i="582"/>
  <c r="O50" i="582" s="1"/>
  <c r="N50" i="582" s="1"/>
  <c r="M54" i="582"/>
  <c r="O54" i="582" s="1"/>
  <c r="N54" i="582" s="1"/>
  <c r="S17" i="582"/>
  <c r="U17" i="582" s="1" a="1"/>
  <c r="U17" i="582" s="1"/>
  <c r="T17" i="582" s="1"/>
  <c r="M55" i="582"/>
  <c r="O55" i="582" s="1"/>
  <c r="N55" i="582" s="1"/>
  <c r="M20" i="582"/>
  <c r="O20" i="582" s="1"/>
  <c r="N20" i="582" s="1"/>
  <c r="S27" i="582"/>
  <c r="U27" i="582" s="1" a="1"/>
  <c r="U27" i="582" s="1"/>
  <c r="T27" i="582" s="1"/>
  <c r="M29" i="582"/>
  <c r="O29" i="582" s="1"/>
  <c r="N29" i="582" s="1"/>
  <c r="M32" i="582"/>
  <c r="O32" i="582" s="1"/>
  <c r="N32" i="582" s="1"/>
  <c r="M58" i="582"/>
  <c r="O58" i="582" s="1"/>
  <c r="N58" i="582" s="1"/>
  <c r="M68" i="582"/>
  <c r="O68" i="582" s="1"/>
  <c r="N68" i="582" s="1"/>
  <c r="S24" i="582"/>
  <c r="U24" i="582" s="1" a="1"/>
  <c r="U24" i="582" s="1"/>
  <c r="T24" i="582" s="1"/>
  <c r="M31" i="582"/>
  <c r="O31" i="582" s="1"/>
  <c r="N31" i="582" s="1"/>
  <c r="S32" i="582"/>
  <c r="U32" i="582" s="1" a="1"/>
  <c r="U32" i="582" s="1"/>
  <c r="T32" i="582" s="1"/>
  <c r="S34" i="582"/>
  <c r="U34" i="582" s="1" a="1"/>
  <c r="U34" i="582" s="1"/>
  <c r="T34" i="582" s="1"/>
  <c r="M41" i="582"/>
  <c r="O41" i="582" s="1"/>
  <c r="N41" i="582" s="1"/>
  <c r="S45" i="582"/>
  <c r="U45" i="582" s="1" a="1"/>
  <c r="U45" i="582" s="1"/>
  <c r="T45" i="582" s="1"/>
  <c r="M18" i="608"/>
  <c r="O18" i="608" s="1"/>
  <c r="N18" i="608" s="1"/>
  <c r="S34" i="608"/>
  <c r="U34" i="608" s="1" a="1"/>
  <c r="U34" i="608" s="1"/>
  <c r="T34" i="608" s="1"/>
  <c r="L56" i="607"/>
  <c r="L10" i="608"/>
  <c r="M21" i="608"/>
  <c r="O21" i="608" s="1"/>
  <c r="N21" i="608" s="1"/>
  <c r="S20" i="607"/>
  <c r="U20" i="607" s="1" a="1"/>
  <c r="U20" i="607" s="1"/>
  <c r="T20" i="607" s="1"/>
  <c r="S28" i="607"/>
  <c r="U28" i="607" s="1" a="1"/>
  <c r="U28" i="607" s="1"/>
  <c r="T28" i="607" s="1"/>
  <c r="S36" i="607"/>
  <c r="U36" i="607" s="1" a="1"/>
  <c r="U36" i="607" s="1"/>
  <c r="T36" i="607" s="1"/>
  <c r="S44" i="607"/>
  <c r="U44" i="607" s="1" a="1"/>
  <c r="U44" i="607" s="1"/>
  <c r="T44" i="607" s="1"/>
  <c r="U7" i="607"/>
  <c r="L43" i="609"/>
  <c r="M14" i="609"/>
  <c r="O14" i="609" s="1"/>
  <c r="N14" i="609" s="1"/>
  <c r="R12" i="608"/>
  <c r="U7" i="608"/>
  <c r="M42" i="608"/>
  <c r="O42" i="608" s="1"/>
  <c r="N42" i="608" s="1"/>
  <c r="M50" i="608"/>
  <c r="O50" i="608" s="1"/>
  <c r="N50" i="608" s="1"/>
  <c r="M58" i="608"/>
  <c r="O58" i="608" s="1"/>
  <c r="N58" i="608" s="1"/>
  <c r="M66" i="608"/>
  <c r="O66" i="608" s="1"/>
  <c r="N66" i="608" s="1"/>
  <c r="R10" i="607"/>
  <c r="A13" i="607"/>
  <c r="A14" i="607" s="1"/>
  <c r="R12" i="609"/>
  <c r="U7" i="609"/>
  <c r="L10" i="607"/>
  <c r="S24" i="608"/>
  <c r="U24" i="608" s="1" a="1"/>
  <c r="U24" i="608" s="1"/>
  <c r="T24" i="608" s="1"/>
  <c r="M24" i="609"/>
  <c r="O24" i="609" s="1"/>
  <c r="N24" i="609" s="1"/>
  <c r="A13" i="608"/>
  <c r="A14" i="608" s="1"/>
  <c r="A15" i="608" s="1"/>
  <c r="L77" i="608"/>
  <c r="M17" i="608"/>
  <c r="O17" i="608" s="1"/>
  <c r="N17" i="608" s="1"/>
  <c r="M41" i="608"/>
  <c r="O41" i="608" s="1"/>
  <c r="N41" i="608" s="1"/>
  <c r="A1" i="609"/>
  <c r="M11" i="609"/>
  <c r="L10" i="609"/>
  <c r="U7" i="594"/>
  <c r="M27" i="594"/>
  <c r="O27" i="594" s="1"/>
  <c r="N27" i="594" s="1"/>
  <c r="S45" i="595"/>
  <c r="U45" i="595" s="1" a="1"/>
  <c r="U45" i="595" s="1"/>
  <c r="T45" i="595" s="1"/>
  <c r="S46" i="595"/>
  <c r="U46" i="595" s="1" a="1"/>
  <c r="U46" i="595" s="1"/>
  <c r="T46" i="595" s="1"/>
  <c r="A1" i="594"/>
  <c r="L10" i="595"/>
  <c r="M11" i="595"/>
  <c r="L105" i="595"/>
  <c r="S34" i="594"/>
  <c r="U34" i="594" s="1" a="1"/>
  <c r="U34" i="594" s="1"/>
  <c r="T34" i="594" s="1"/>
  <c r="M47" i="594"/>
  <c r="O47" i="594" s="1"/>
  <c r="N47" i="594" s="1"/>
  <c r="M51" i="595"/>
  <c r="O51" i="595" s="1"/>
  <c r="N51" i="595" s="1"/>
  <c r="S68" i="595"/>
  <c r="U68" i="595" s="1" a="1"/>
  <c r="U68" i="595" s="1"/>
  <c r="T68" i="595" s="1"/>
  <c r="U7" i="596"/>
  <c r="A13" i="594"/>
  <c r="A14" i="594" s="1"/>
  <c r="M13" i="595"/>
  <c r="O13" i="595" s="1"/>
  <c r="N13" i="595" s="1"/>
  <c r="S30" i="595"/>
  <c r="U30" i="595" s="1" a="1"/>
  <c r="U30" i="595" s="1"/>
  <c r="T30" i="595" s="1"/>
  <c r="A1" i="596"/>
  <c r="L10" i="594"/>
  <c r="A13" i="595"/>
  <c r="M45" i="595"/>
  <c r="O45" i="595" s="1"/>
  <c r="N45" i="595" s="1"/>
  <c r="S26" i="594"/>
  <c r="U26" i="594" s="1" a="1"/>
  <c r="U26" i="594" s="1"/>
  <c r="T26" i="594" s="1"/>
  <c r="S46" i="594"/>
  <c r="U46" i="594" s="1" a="1"/>
  <c r="U46" i="594" s="1"/>
  <c r="T46" i="594" s="1"/>
  <c r="L70" i="594"/>
  <c r="U7" i="595"/>
  <c r="R13" i="595"/>
  <c r="M19" i="595"/>
  <c r="O19" i="595" s="1"/>
  <c r="N19" i="595" s="1"/>
  <c r="S36" i="595"/>
  <c r="U36" i="595" s="1" a="1"/>
  <c r="U36" i="595" s="1"/>
  <c r="T36" i="595" s="1"/>
  <c r="M77" i="595"/>
  <c r="O77" i="595" s="1"/>
  <c r="N77" i="595" s="1"/>
  <c r="M83" i="595"/>
  <c r="O83" i="595" s="1"/>
  <c r="N83" i="595" s="1"/>
  <c r="S77" i="595"/>
  <c r="U77" i="595" s="1" a="1"/>
  <c r="U77" i="595" s="1"/>
  <c r="T77" i="595" s="1"/>
  <c r="S78" i="595"/>
  <c r="U78" i="595" s="1" a="1"/>
  <c r="U78" i="595" s="1"/>
  <c r="T78" i="595" s="1"/>
  <c r="U11" i="595" a="1"/>
  <c r="U11" i="595" s="1"/>
  <c r="M58" i="595"/>
  <c r="O58" i="595" s="1"/>
  <c r="N58" i="595" s="1"/>
  <c r="L93" i="596"/>
  <c r="L10" i="596"/>
  <c r="M11" i="596"/>
  <c r="L10" i="598"/>
  <c r="A13" i="598"/>
  <c r="A14" i="598" s="1"/>
  <c r="A15" i="598" s="1"/>
  <c r="M14" i="596"/>
  <c r="O14" i="596" s="1"/>
  <c r="N14" i="596" s="1"/>
  <c r="M30" i="596"/>
  <c r="O30" i="596" s="1"/>
  <c r="N30" i="596" s="1"/>
  <c r="M46" i="596"/>
  <c r="O46" i="596" s="1"/>
  <c r="N46" i="596" s="1"/>
  <c r="M58" i="596"/>
  <c r="O58" i="596" s="1"/>
  <c r="N58" i="596" s="1"/>
  <c r="M66" i="596"/>
  <c r="O66" i="596" s="1"/>
  <c r="N66" i="596" s="1"/>
  <c r="M74" i="596"/>
  <c r="O74" i="596" s="1"/>
  <c r="N74" i="596" s="1"/>
  <c r="M82" i="596"/>
  <c r="O82" i="596" s="1"/>
  <c r="N82" i="596" s="1"/>
  <c r="M90" i="596"/>
  <c r="O90" i="596" s="1"/>
  <c r="N90" i="596" s="1"/>
  <c r="M48" i="598"/>
  <c r="O48" i="598" s="1"/>
  <c r="N48" i="598" s="1"/>
  <c r="A1" i="599"/>
  <c r="A1" i="598"/>
  <c r="M52" i="598"/>
  <c r="O52" i="598" s="1"/>
  <c r="N52" i="598" s="1"/>
  <c r="L10" i="601"/>
  <c r="S34" i="598"/>
  <c r="U34" i="598" s="1" a="1"/>
  <c r="U34" i="598" s="1"/>
  <c r="T34" i="598" s="1"/>
  <c r="A14" i="596"/>
  <c r="L26" i="599"/>
  <c r="M11" i="599"/>
  <c r="L10" i="599"/>
  <c r="M38" i="598"/>
  <c r="O38" i="598" s="1"/>
  <c r="N38" i="598" s="1"/>
  <c r="U7" i="599"/>
  <c r="R12" i="598"/>
  <c r="U7" i="598"/>
  <c r="A13" i="600"/>
  <c r="L58" i="598"/>
  <c r="M32" i="602"/>
  <c r="O32" i="602" s="1"/>
  <c r="N32" i="602" s="1"/>
  <c r="L10" i="602"/>
  <c r="M22" i="600"/>
  <c r="O22" i="600" s="1"/>
  <c r="N22" i="600" s="1"/>
  <c r="A14" i="599"/>
  <c r="L37" i="600"/>
  <c r="L10" i="600"/>
  <c r="M11" i="600"/>
  <c r="M21" i="600"/>
  <c r="O21" i="600" s="1"/>
  <c r="N21" i="600" s="1"/>
  <c r="R10" i="600"/>
  <c r="M17" i="600"/>
  <c r="O17" i="600" s="1"/>
  <c r="N17" i="600" s="1"/>
  <c r="M25" i="600"/>
  <c r="O25" i="600" s="1"/>
  <c r="N25" i="600" s="1"/>
  <c r="M16" i="601"/>
  <c r="O16" i="601" s="1"/>
  <c r="N16" i="601" s="1"/>
  <c r="S68" i="601"/>
  <c r="U68" i="601" s="1" a="1"/>
  <c r="U68" i="601" s="1"/>
  <c r="T68" i="601" s="1"/>
  <c r="S24" i="602"/>
  <c r="U24" i="602" s="1" a="1"/>
  <c r="U24" i="602" s="1"/>
  <c r="T24" i="602" s="1"/>
  <c r="R10" i="601"/>
  <c r="K72" i="475" s="1" a="1"/>
  <c r="K72" i="475" s="1"/>
  <c r="A1" i="602"/>
  <c r="S16" i="600"/>
  <c r="U16" i="600" s="1" a="1"/>
  <c r="U16" i="600" s="1"/>
  <c r="T16" i="600" s="1"/>
  <c r="S24" i="600"/>
  <c r="S12" i="601"/>
  <c r="U12" i="601" s="1" a="1"/>
  <c r="U12" i="601" s="1"/>
  <c r="T12" i="601" s="1"/>
  <c r="M23" i="601"/>
  <c r="O23" i="601" s="1"/>
  <c r="N23" i="601" s="1"/>
  <c r="S19" i="601"/>
  <c r="U19" i="601" s="1" a="1"/>
  <c r="U19" i="601" s="1"/>
  <c r="T19" i="601" s="1"/>
  <c r="M21" i="601"/>
  <c r="O21" i="601" s="1"/>
  <c r="N21" i="601" s="1"/>
  <c r="A1" i="600"/>
  <c r="M33" i="600"/>
  <c r="O33" i="600" s="1"/>
  <c r="N33" i="600" s="1"/>
  <c r="A13" i="601"/>
  <c r="S39" i="601"/>
  <c r="U39" i="601" s="1" a="1"/>
  <c r="U39" i="601" s="1"/>
  <c r="T39" i="601" s="1"/>
  <c r="M55" i="601"/>
  <c r="O55" i="601" s="1"/>
  <c r="N55" i="601" s="1"/>
  <c r="S24" i="603"/>
  <c r="U24" i="603" s="1" a="1"/>
  <c r="U24" i="603" s="1"/>
  <c r="T24" i="603" s="1"/>
  <c r="A14" i="602"/>
  <c r="A15" i="602" s="1"/>
  <c r="R10" i="602"/>
  <c r="U7" i="600"/>
  <c r="M39" i="601"/>
  <c r="O39" i="601" s="1"/>
  <c r="N39" i="601" s="1"/>
  <c r="S62" i="601"/>
  <c r="U62" i="601" s="1" a="1"/>
  <c r="U62" i="601" s="1"/>
  <c r="T62" i="601" s="1"/>
  <c r="L60" i="602"/>
  <c r="M11" i="602"/>
  <c r="M36" i="602"/>
  <c r="O36" i="602" s="1"/>
  <c r="N36" i="602" s="1"/>
  <c r="S38" i="602"/>
  <c r="U38" i="602" s="1" a="1"/>
  <c r="U38" i="602" s="1"/>
  <c r="T38" i="602" s="1"/>
  <c r="S51" i="602"/>
  <c r="U51" i="602" s="1" a="1"/>
  <c r="U51" i="602" s="1"/>
  <c r="T51" i="602" s="1"/>
  <c r="A1" i="603"/>
  <c r="M15" i="603"/>
  <c r="O15" i="603" s="1"/>
  <c r="N15" i="603" s="1"/>
  <c r="S38" i="601"/>
  <c r="U38" i="601" s="1" a="1"/>
  <c r="U38" i="601" s="1"/>
  <c r="T38" i="601" s="1"/>
  <c r="M47" i="601"/>
  <c r="O47" i="601" s="1"/>
  <c r="N47" i="601" s="1"/>
  <c r="U7" i="601"/>
  <c r="L74" i="601"/>
  <c r="S42" i="601"/>
  <c r="U42" i="601" s="1" a="1"/>
  <c r="U42" i="601" s="1"/>
  <c r="T42" i="601" s="1"/>
  <c r="M51" i="601"/>
  <c r="O51" i="601" s="1"/>
  <c r="N51" i="601" s="1"/>
  <c r="M24" i="602"/>
  <c r="O24" i="602" s="1"/>
  <c r="N24" i="602" s="1"/>
  <c r="M40" i="602"/>
  <c r="O40" i="602" s="1"/>
  <c r="N40" i="602" s="1"/>
  <c r="S42" i="602"/>
  <c r="U42" i="602" s="1" a="1"/>
  <c r="U42" i="602" s="1"/>
  <c r="T42" i="602" s="1"/>
  <c r="M43" i="602"/>
  <c r="O43" i="602" s="1"/>
  <c r="N43" i="602" s="1"/>
  <c r="M27" i="602"/>
  <c r="O27" i="602" s="1"/>
  <c r="N27" i="602" s="1"/>
  <c r="S30" i="602"/>
  <c r="U30" i="602" s="1" a="1"/>
  <c r="U30" i="602" s="1"/>
  <c r="T30" i="602" s="1"/>
  <c r="M51" i="602"/>
  <c r="O51" i="602" s="1"/>
  <c r="N51" i="602" s="1"/>
  <c r="A14" i="603"/>
  <c r="M55" i="602"/>
  <c r="O55" i="602" s="1"/>
  <c r="N55" i="602" s="1"/>
  <c r="L79" i="603"/>
  <c r="L10" i="603"/>
  <c r="R19" i="603"/>
  <c r="U7" i="603"/>
  <c r="S12" i="603"/>
  <c r="U7" i="602"/>
  <c r="M17" i="603"/>
  <c r="O17" i="603" s="1"/>
  <c r="N17" i="603" s="1"/>
  <c r="S20" i="603"/>
  <c r="U20" i="603" s="1" a="1"/>
  <c r="U20" i="603" s="1"/>
  <c r="T20" i="603" s="1"/>
  <c r="M35" i="603"/>
  <c r="O35" i="603" s="1"/>
  <c r="N35" i="603" s="1"/>
  <c r="S50" i="603"/>
  <c r="U50" i="603" s="1" a="1"/>
  <c r="U50" i="603" s="1"/>
  <c r="T50" i="603" s="1"/>
  <c r="S36" i="603"/>
  <c r="U36" i="603" s="1" a="1"/>
  <c r="U36" i="603" s="1"/>
  <c r="T36" i="603" s="1"/>
  <c r="M64" i="603"/>
  <c r="O64" i="603" s="1"/>
  <c r="N64" i="603" s="1"/>
  <c r="M39" i="603"/>
  <c r="O39" i="603" s="1"/>
  <c r="N39" i="603" s="1"/>
  <c r="S42" i="603"/>
  <c r="U42" i="603" s="1" a="1"/>
  <c r="U42" i="603" s="1"/>
  <c r="T42" i="603" s="1"/>
  <c r="S57" i="603"/>
  <c r="U57" i="603" s="1" a="1"/>
  <c r="U57" i="603" s="1"/>
  <c r="T57" i="603" s="1"/>
  <c r="M69" i="603"/>
  <c r="O69" i="603" s="1"/>
  <c r="N69" i="603" s="1"/>
  <c r="M56" i="603"/>
  <c r="O56" i="603" s="1"/>
  <c r="N56" i="603" s="1"/>
  <c r="M48" i="603"/>
  <c r="O48" i="603" s="1"/>
  <c r="N48" i="603" s="1"/>
  <c r="S64" i="603"/>
  <c r="U64" i="603" s="1" a="1"/>
  <c r="U64" i="603" s="1"/>
  <c r="T64" i="603" s="1"/>
  <c r="S48" i="603"/>
  <c r="U48" i="603" s="1" a="1"/>
  <c r="U48" i="603" s="1"/>
  <c r="T48" i="603" s="1"/>
  <c r="S68" i="603"/>
  <c r="U68" i="603" s="1" a="1"/>
  <c r="U68" i="603" s="1"/>
  <c r="T68" i="603" s="1"/>
  <c r="S25" i="604"/>
  <c r="U25" i="604" s="1" a="1"/>
  <c r="U25" i="604" s="1"/>
  <c r="T25" i="604" s="1"/>
  <c r="M52" i="604"/>
  <c r="O52" i="604" s="1"/>
  <c r="N52" i="604" s="1"/>
  <c r="S39" i="604"/>
  <c r="U39" i="604" s="1" a="1"/>
  <c r="U39" i="604" s="1"/>
  <c r="T39" i="604" s="1"/>
  <c r="M55" i="604"/>
  <c r="O55" i="604" s="1"/>
  <c r="N55" i="604" s="1"/>
  <c r="O11" i="604"/>
  <c r="A1" i="604"/>
  <c r="S66" i="604"/>
  <c r="U66" i="604" s="1" a="1"/>
  <c r="U66" i="604" s="1"/>
  <c r="T66" i="604" s="1"/>
  <c r="S19" i="605"/>
  <c r="U19" i="605" s="1" a="1"/>
  <c r="U19" i="605" s="1"/>
  <c r="T19" i="605" s="1"/>
  <c r="S21" i="604"/>
  <c r="U21" i="604" s="1" a="1"/>
  <c r="U21" i="604" s="1"/>
  <c r="T21" i="604" s="1"/>
  <c r="M33" i="604"/>
  <c r="O33" i="604" s="1"/>
  <c r="N33" i="604" s="1"/>
  <c r="S38" i="604"/>
  <c r="U38" i="604" s="1" a="1"/>
  <c r="U38" i="604" s="1"/>
  <c r="T38" i="604" s="1"/>
  <c r="S42" i="604"/>
  <c r="U42" i="604" s="1" a="1"/>
  <c r="U42" i="604" s="1"/>
  <c r="T42" i="604" s="1"/>
  <c r="S44" i="604"/>
  <c r="U44" i="604" s="1" a="1"/>
  <c r="U44" i="604" s="1"/>
  <c r="T44" i="604" s="1"/>
  <c r="S11" i="604"/>
  <c r="U7" i="604"/>
  <c r="S17" i="604"/>
  <c r="U17" i="604" s="1" a="1"/>
  <c r="U17" i="604" s="1"/>
  <c r="T17" i="604" s="1"/>
  <c r="M50" i="604"/>
  <c r="O50" i="604" s="1"/>
  <c r="N50" i="604" s="1"/>
  <c r="M51" i="604"/>
  <c r="O51" i="604" s="1"/>
  <c r="N51" i="604" s="1"/>
  <c r="L98" i="604"/>
  <c r="L10" i="604"/>
  <c r="M26" i="604"/>
  <c r="O26" i="604" s="1"/>
  <c r="N26" i="604" s="1"/>
  <c r="M36" i="604"/>
  <c r="O36" i="604" s="1"/>
  <c r="N36" i="604" s="1"/>
  <c r="M40" i="604"/>
  <c r="O40" i="604" s="1"/>
  <c r="N40" i="604" s="1"/>
  <c r="M22" i="604"/>
  <c r="O22" i="604" s="1"/>
  <c r="N22" i="604" s="1"/>
  <c r="M45" i="604"/>
  <c r="O45" i="604" s="1"/>
  <c r="N45" i="604" s="1"/>
  <c r="M58" i="604"/>
  <c r="O58" i="604" s="1"/>
  <c r="N58" i="604" s="1"/>
  <c r="M78" i="604"/>
  <c r="O78" i="604" s="1"/>
  <c r="N78" i="604" s="1"/>
  <c r="M94" i="604"/>
  <c r="O94" i="604" s="1"/>
  <c r="N94" i="604" s="1"/>
  <c r="A14" i="605"/>
  <c r="A15" i="605" s="1"/>
  <c r="S53" i="604"/>
  <c r="U53" i="604" s="1" a="1"/>
  <c r="U53" i="604" s="1"/>
  <c r="T53" i="604" s="1"/>
  <c r="M66" i="604"/>
  <c r="O66" i="604" s="1"/>
  <c r="N66" i="604" s="1"/>
  <c r="M86" i="604"/>
  <c r="O86" i="604" s="1"/>
  <c r="N86" i="604" s="1"/>
  <c r="S93" i="604"/>
  <c r="U93" i="604" s="1" a="1"/>
  <c r="U93" i="604" s="1"/>
  <c r="T93" i="604" s="1"/>
  <c r="U7" i="605"/>
  <c r="U11" i="605" a="1"/>
  <c r="U11" i="605" s="1"/>
  <c r="A14" i="604"/>
  <c r="L10" i="605"/>
  <c r="M74" i="604"/>
  <c r="O74" i="604" s="1"/>
  <c r="N74" i="604" s="1"/>
  <c r="A1" i="605"/>
  <c r="M11" i="605"/>
  <c r="M12" i="605"/>
  <c r="O12" i="605" s="1"/>
  <c r="N12" i="605" s="1"/>
  <c r="R10" i="605"/>
  <c r="S21" i="605"/>
  <c r="U21" i="605" s="1" a="1"/>
  <c r="U21" i="605" s="1"/>
  <c r="T21" i="605" s="1"/>
  <c r="S17" i="605"/>
  <c r="U17" i="605" s="1" a="1"/>
  <c r="U17" i="605" s="1"/>
  <c r="T17" i="605" s="1"/>
  <c r="L30" i="605"/>
  <c r="M17" i="606"/>
  <c r="O17" i="606" s="1"/>
  <c r="N17" i="606" s="1"/>
  <c r="A13" i="606"/>
  <c r="A14" i="606" s="1"/>
  <c r="M13" i="606"/>
  <c r="O13" i="606" s="1"/>
  <c r="N13" i="606" s="1"/>
  <c r="S28" i="606"/>
  <c r="U28" i="606" s="1" a="1"/>
  <c r="U28" i="606" s="1"/>
  <c r="T28" i="606" s="1"/>
  <c r="U7" i="606"/>
  <c r="L47" i="606"/>
  <c r="M11" i="606"/>
  <c r="L10" i="606"/>
  <c r="S16" i="606"/>
  <c r="U16" i="606" s="1" a="1"/>
  <c r="U16" i="606" s="1"/>
  <c r="T16" i="606" s="1"/>
  <c r="M33" i="606"/>
  <c r="O33" i="606" s="1"/>
  <c r="N33" i="606" s="1"/>
  <c r="R10" i="606"/>
  <c r="K77" i="475" s="1" a="1"/>
  <c r="K77" i="475" s="1"/>
  <c r="S12" i="606"/>
  <c r="U12" i="606" s="1" a="1"/>
  <c r="U12" i="606" s="1"/>
  <c r="M29" i="606"/>
  <c r="O29" i="606" s="1"/>
  <c r="N29" i="606" s="1"/>
  <c r="M42" i="606"/>
  <c r="O42" i="606" s="1"/>
  <c r="N42" i="606" s="1"/>
  <c r="M25" i="606"/>
  <c r="O25" i="606" s="1"/>
  <c r="N25" i="606" s="1"/>
  <c r="S43" i="606"/>
  <c r="U43" i="606" s="1" a="1"/>
  <c r="U43" i="606" s="1"/>
  <c r="T43" i="606" s="1"/>
  <c r="S11" i="588"/>
  <c r="U7" i="588"/>
  <c r="R13" i="588"/>
  <c r="S13" i="588" s="1"/>
  <c r="U13" i="588" s="1" a="1"/>
  <c r="U13" i="588" s="1"/>
  <c r="T13" i="588" s="1"/>
  <c r="S21" i="588"/>
  <c r="U21" i="588" s="1" a="1"/>
  <c r="U21" i="588" s="1"/>
  <c r="T21" i="588" s="1"/>
  <c r="S29" i="588"/>
  <c r="U29" i="588" s="1" a="1"/>
  <c r="U29" i="588" s="1"/>
  <c r="T29" i="588" s="1"/>
  <c r="S37" i="588"/>
  <c r="U37" i="588" s="1" a="1"/>
  <c r="U37" i="588" s="1"/>
  <c r="T37" i="588" s="1"/>
  <c r="S45" i="588"/>
  <c r="U45" i="588" s="1" a="1"/>
  <c r="U45" i="588" s="1"/>
  <c r="T45" i="588" s="1"/>
  <c r="S61" i="588"/>
  <c r="U61" i="588" s="1" a="1"/>
  <c r="U61" i="588" s="1"/>
  <c r="T61" i="588" s="1"/>
  <c r="S69" i="588"/>
  <c r="U69" i="588" s="1" a="1"/>
  <c r="U69" i="588" s="1"/>
  <c r="T69" i="588" s="1"/>
  <c r="M133" i="588"/>
  <c r="O133" i="588" s="1"/>
  <c r="N133" i="588" s="1"/>
  <c r="M22" i="588"/>
  <c r="O22" i="588" s="1"/>
  <c r="N22" i="588" s="1"/>
  <c r="M30" i="588"/>
  <c r="O30" i="588" s="1"/>
  <c r="N30" i="588" s="1"/>
  <c r="M38" i="588"/>
  <c r="O38" i="588" s="1"/>
  <c r="N38" i="588" s="1"/>
  <c r="A1" i="588"/>
  <c r="A14" i="588"/>
  <c r="S17" i="588"/>
  <c r="U17" i="588" s="1" a="1"/>
  <c r="U17" i="588" s="1"/>
  <c r="T17" i="588" s="1"/>
  <c r="S25" i="588"/>
  <c r="U25" i="588" s="1" a="1"/>
  <c r="U25" i="588" s="1"/>
  <c r="T25" i="588" s="1"/>
  <c r="S33" i="588"/>
  <c r="U33" i="588" s="1" a="1"/>
  <c r="U33" i="588" s="1"/>
  <c r="T33" i="588" s="1"/>
  <c r="S65" i="588"/>
  <c r="U65" i="588" s="1" a="1"/>
  <c r="U65" i="588" s="1"/>
  <c r="T65" i="588" s="1"/>
  <c r="M129" i="588"/>
  <c r="O129" i="588" s="1"/>
  <c r="N129" i="588" s="1"/>
  <c r="M137" i="588"/>
  <c r="O137" i="588" s="1"/>
  <c r="N137" i="588" s="1"/>
  <c r="L174" i="588"/>
  <c r="L10" i="588"/>
  <c r="M135" i="588"/>
  <c r="O135" i="588" s="1"/>
  <c r="N135" i="588" s="1"/>
  <c r="M139" i="588"/>
  <c r="O139" i="588" s="1"/>
  <c r="N139" i="588" s="1"/>
  <c r="M151" i="588"/>
  <c r="O151" i="588" s="1"/>
  <c r="N151" i="588" s="1"/>
  <c r="M160" i="588"/>
  <c r="O160" i="588" s="1"/>
  <c r="N160" i="588" s="1"/>
  <c r="S171" i="588"/>
  <c r="U171" i="588" s="1" a="1"/>
  <c r="U171" i="588" s="1"/>
  <c r="T171" i="588" s="1"/>
  <c r="A1" i="589"/>
  <c r="M22" i="589"/>
  <c r="O22" i="589" s="1"/>
  <c r="N22" i="589" s="1"/>
  <c r="L10" i="589"/>
  <c r="M147" i="588"/>
  <c r="O147" i="588" s="1"/>
  <c r="N147" i="588" s="1"/>
  <c r="S150" i="588"/>
  <c r="U150" i="588" s="1" a="1"/>
  <c r="U150" i="588" s="1"/>
  <c r="T150" i="588" s="1"/>
  <c r="M155" i="588"/>
  <c r="O155" i="588" s="1"/>
  <c r="N155" i="588" s="1"/>
  <c r="M27" i="589"/>
  <c r="O27" i="589" s="1"/>
  <c r="N27" i="589" s="1"/>
  <c r="S31" i="589"/>
  <c r="U31" i="589" s="1" a="1"/>
  <c r="U31" i="589" s="1"/>
  <c r="T31" i="589" s="1"/>
  <c r="S163" i="588"/>
  <c r="U163" i="588" s="1" a="1"/>
  <c r="U163" i="588" s="1"/>
  <c r="T163" i="588" s="1"/>
  <c r="M168" i="588"/>
  <c r="O168" i="588" s="1"/>
  <c r="N168" i="588" s="1"/>
  <c r="R10" i="589"/>
  <c r="K39" i="475" s="1" a="1"/>
  <c r="K39" i="475" s="1"/>
  <c r="M131" i="588"/>
  <c r="O131" i="588" s="1"/>
  <c r="N131" i="588" s="1"/>
  <c r="U7" i="589"/>
  <c r="L10" i="590"/>
  <c r="L37" i="589"/>
  <c r="S12" i="590"/>
  <c r="U12" i="590" s="1" a="1"/>
  <c r="U12" i="590" s="1"/>
  <c r="T12" i="590" s="1"/>
  <c r="R10" i="590"/>
  <c r="U11" i="590" a="1"/>
  <c r="U11" i="590" s="1"/>
  <c r="A13" i="590"/>
  <c r="S14" i="590"/>
  <c r="U14" i="590" s="1" a="1"/>
  <c r="U14" i="590" s="1"/>
  <c r="T14" i="590" s="1"/>
  <c r="M19" i="590"/>
  <c r="O19" i="590" s="1"/>
  <c r="N19" i="590" s="1"/>
  <c r="S30" i="590"/>
  <c r="U30" i="590" s="1" a="1"/>
  <c r="U30" i="590" s="1"/>
  <c r="T30" i="590" s="1"/>
  <c r="M35" i="590"/>
  <c r="O35" i="590" s="1"/>
  <c r="N35" i="590" s="1"/>
  <c r="S46" i="590"/>
  <c r="U46" i="590" s="1" a="1"/>
  <c r="U46" i="590" s="1"/>
  <c r="T46" i="590" s="1"/>
  <c r="M51" i="590"/>
  <c r="O51" i="590" s="1"/>
  <c r="N51" i="590" s="1"/>
  <c r="S62" i="590"/>
  <c r="U62" i="590" s="1" a="1"/>
  <c r="U62" i="590" s="1"/>
  <c r="T62" i="590" s="1"/>
  <c r="M67" i="590"/>
  <c r="O67" i="590" s="1"/>
  <c r="N67" i="590" s="1"/>
  <c r="M83" i="590"/>
  <c r="O83" i="590" s="1"/>
  <c r="N83" i="590" s="1"/>
  <c r="A1" i="591"/>
  <c r="L97" i="590"/>
  <c r="M11" i="590"/>
  <c r="S23" i="591"/>
  <c r="U23" i="591" s="1" a="1"/>
  <c r="U23" i="591" s="1"/>
  <c r="T23" i="591" s="1"/>
  <c r="S22" i="590"/>
  <c r="U22" i="590" s="1" a="1"/>
  <c r="U22" i="590" s="1"/>
  <c r="T22" i="590" s="1"/>
  <c r="M27" i="590"/>
  <c r="O27" i="590" s="1"/>
  <c r="N27" i="590" s="1"/>
  <c r="S38" i="590"/>
  <c r="U38" i="590" s="1" a="1"/>
  <c r="U38" i="590" s="1"/>
  <c r="T38" i="590" s="1"/>
  <c r="M43" i="590"/>
  <c r="O43" i="590" s="1"/>
  <c r="N43" i="590" s="1"/>
  <c r="S54" i="590"/>
  <c r="U54" i="590" s="1" a="1"/>
  <c r="U54" i="590" s="1"/>
  <c r="T54" i="590" s="1"/>
  <c r="M59" i="590"/>
  <c r="O59" i="590" s="1"/>
  <c r="N59" i="590" s="1"/>
  <c r="S70" i="590"/>
  <c r="U70" i="590" s="1" a="1"/>
  <c r="U70" i="590" s="1"/>
  <c r="T70" i="590" s="1"/>
  <c r="M75" i="590"/>
  <c r="O75" i="590" s="1"/>
  <c r="N75" i="590" s="1"/>
  <c r="S86" i="590"/>
  <c r="U86" i="590" s="1" a="1"/>
  <c r="U86" i="590" s="1"/>
  <c r="T86" i="590" s="1"/>
  <c r="M90" i="590"/>
  <c r="O90" i="590" s="1"/>
  <c r="N90" i="590" s="1"/>
  <c r="S15" i="591"/>
  <c r="U15" i="591" s="1" a="1"/>
  <c r="U15" i="591" s="1"/>
  <c r="T15" i="591" s="1"/>
  <c r="R12" i="591"/>
  <c r="S12" i="591" s="1"/>
  <c r="U12" i="591" s="1" a="1"/>
  <c r="U12" i="591" s="1"/>
  <c r="T12" i="591" s="1"/>
  <c r="U7" i="591"/>
  <c r="S19" i="591"/>
  <c r="U19" i="591" s="1" a="1"/>
  <c r="U19" i="591" s="1"/>
  <c r="T19" i="591" s="1"/>
  <c r="L29" i="591"/>
  <c r="M11" i="591"/>
  <c r="L10" i="591"/>
  <c r="R10" i="592"/>
  <c r="S11" i="592"/>
  <c r="A13" i="591"/>
  <c r="S38" i="592"/>
  <c r="U38" i="592" s="1" a="1"/>
  <c r="U38" i="592" s="1"/>
  <c r="T38" i="592" s="1"/>
  <c r="L112" i="592"/>
  <c r="L10" i="592"/>
  <c r="M14" i="592"/>
  <c r="O14" i="592" s="1"/>
  <c r="N14" i="592" s="1"/>
  <c r="A1" i="592"/>
  <c r="M11" i="592"/>
  <c r="A14" i="592"/>
  <c r="M47" i="592"/>
  <c r="O47" i="592" s="1"/>
  <c r="N47" i="592" s="1"/>
  <c r="S55" i="592"/>
  <c r="U55" i="592" s="1" a="1"/>
  <c r="U55" i="592" s="1"/>
  <c r="T55" i="592" s="1"/>
  <c r="M64" i="592"/>
  <c r="O64" i="592" s="1"/>
  <c r="N64" i="592" s="1"/>
  <c r="M83" i="592"/>
  <c r="O83" i="592" s="1"/>
  <c r="N83" i="592" s="1"/>
  <c r="M96" i="592"/>
  <c r="O96" i="592" s="1"/>
  <c r="N96" i="592" s="1"/>
  <c r="S104" i="592"/>
  <c r="U104" i="592" s="1" a="1"/>
  <c r="U104" i="592" s="1"/>
  <c r="T104" i="592" s="1"/>
  <c r="L10" i="593"/>
  <c r="M12" i="593"/>
  <c r="O12" i="593" s="1"/>
  <c r="N12" i="593" s="1"/>
  <c r="S46" i="592"/>
  <c r="U46" i="592" s="1" a="1"/>
  <c r="U46" i="592" s="1"/>
  <c r="T46" i="592" s="1"/>
  <c r="S50" i="592"/>
  <c r="U50" i="592" s="1" a="1"/>
  <c r="U50" i="592" s="1"/>
  <c r="T50" i="592" s="1"/>
  <c r="M57" i="592"/>
  <c r="O57" i="592" s="1"/>
  <c r="N57" i="592" s="1"/>
  <c r="S60" i="592"/>
  <c r="U60" i="592" s="1" a="1"/>
  <c r="U60" i="592" s="1"/>
  <c r="T60" i="592" s="1"/>
  <c r="M89" i="592"/>
  <c r="O89" i="592" s="1"/>
  <c r="N89" i="592" s="1"/>
  <c r="S83" i="592"/>
  <c r="U83" i="592" s="1" a="1"/>
  <c r="U83" i="592" s="1"/>
  <c r="T83" i="592" s="1"/>
  <c r="U7" i="592"/>
  <c r="M42" i="592"/>
  <c r="O42" i="592" s="1"/>
  <c r="N42" i="592" s="1"/>
  <c r="M107" i="592"/>
  <c r="O107" i="592" s="1"/>
  <c r="N107" i="592" s="1"/>
  <c r="U7" i="593"/>
  <c r="R11" i="593"/>
  <c r="M91" i="592"/>
  <c r="O91" i="592" s="1"/>
  <c r="N91" i="592" s="1"/>
  <c r="S94" i="592"/>
  <c r="U94" i="592" s="1" a="1"/>
  <c r="U94" i="592" s="1"/>
  <c r="T94" i="592" s="1"/>
  <c r="M103" i="592"/>
  <c r="O103" i="592" s="1"/>
  <c r="N103" i="592" s="1"/>
  <c r="A14" i="593"/>
  <c r="A15" i="593" s="1"/>
  <c r="S17" i="593"/>
  <c r="U17" i="593" s="1" a="1"/>
  <c r="U17" i="593" s="1"/>
  <c r="T17" i="593" s="1"/>
  <c r="S25" i="593"/>
  <c r="U25" i="593" s="1" a="1"/>
  <c r="U25" i="593" s="1"/>
  <c r="T25" i="593" s="1"/>
  <c r="S38" i="593"/>
  <c r="U38" i="593" s="1" a="1"/>
  <c r="U38" i="593" s="1"/>
  <c r="T38" i="593" s="1"/>
  <c r="L48" i="593"/>
  <c r="A1" i="593"/>
  <c r="S13" i="593"/>
  <c r="U13" i="593" s="1" a="1"/>
  <c r="U13" i="593" s="1"/>
  <c r="T13" i="593" s="1"/>
  <c r="S21" i="593"/>
  <c r="U21" i="593" s="1" a="1"/>
  <c r="U21" i="593" s="1"/>
  <c r="T21" i="593" s="1"/>
  <c r="S29" i="593"/>
  <c r="U29" i="593" s="1" a="1"/>
  <c r="U29" i="593" s="1"/>
  <c r="T29" i="593" s="1"/>
  <c r="M42" i="593"/>
  <c r="O42" i="593" s="1"/>
  <c r="N42" i="593" s="1"/>
  <c r="O11" i="593"/>
  <c r="M18" i="593"/>
  <c r="O18" i="593" s="1"/>
  <c r="N18" i="593" s="1"/>
  <c r="M26" i="593"/>
  <c r="O26" i="593" s="1"/>
  <c r="N26" i="593" s="1"/>
  <c r="M38" i="593"/>
  <c r="O38" i="593" s="1"/>
  <c r="N38" i="593" s="1"/>
  <c r="U7" i="581"/>
  <c r="S21" i="581"/>
  <c r="U21" i="581" s="1" a="1"/>
  <c r="U21" i="581" s="1"/>
  <c r="T21" i="581" s="1"/>
  <c r="S24" i="581"/>
  <c r="U24" i="581" s="1" a="1"/>
  <c r="U24" i="581" s="1"/>
  <c r="T24" i="581" s="1"/>
  <c r="S29" i="581"/>
  <c r="U29" i="581" s="1" a="1"/>
  <c r="U29" i="581" s="1"/>
  <c r="T29" i="581" s="1"/>
  <c r="M47" i="581"/>
  <c r="O47" i="581" s="1"/>
  <c r="N47" i="581" s="1"/>
  <c r="M38" i="581"/>
  <c r="O38" i="581" s="1"/>
  <c r="N38" i="581" s="1"/>
  <c r="A1" i="581"/>
  <c r="M46" i="581"/>
  <c r="O46" i="581" s="1"/>
  <c r="N46" i="581" s="1"/>
  <c r="S46" i="581"/>
  <c r="U46" i="581" s="1" a="1"/>
  <c r="U46" i="581" s="1"/>
  <c r="T46" i="581" s="1"/>
  <c r="M21" i="581"/>
  <c r="O21" i="581" s="1"/>
  <c r="N21" i="581" s="1"/>
  <c r="M29" i="581"/>
  <c r="O29" i="581" s="1"/>
  <c r="N29" i="581" s="1"/>
  <c r="M37" i="581"/>
  <c r="O37" i="581" s="1"/>
  <c r="N37" i="581" s="1"/>
  <c r="S31" i="580"/>
  <c r="U31" i="580" s="1" a="1"/>
  <c r="U31" i="580" s="1"/>
  <c r="T31" i="580" s="1"/>
  <c r="S29" i="580"/>
  <c r="U29" i="580" s="1" a="1"/>
  <c r="U29" i="580" s="1"/>
  <c r="T29" i="580" s="1"/>
  <c r="M33" i="580"/>
  <c r="O33" i="580" s="1"/>
  <c r="N33" i="580" s="1"/>
  <c r="M41" i="580"/>
  <c r="O41" i="580" s="1"/>
  <c r="N41" i="580" s="1"/>
  <c r="S19" i="580"/>
  <c r="U19" i="580" s="1" a="1"/>
  <c r="U19" i="580" s="1"/>
  <c r="T19" i="580" s="1"/>
  <c r="M48" i="580"/>
  <c r="O48" i="580" s="1"/>
  <c r="N48" i="580" s="1"/>
  <c r="M40" i="580"/>
  <c r="O40" i="580" s="1"/>
  <c r="N40" i="580" s="1"/>
  <c r="M32" i="580"/>
  <c r="O32" i="580" s="1"/>
  <c r="N32" i="580" s="1"/>
  <c r="M18" i="580"/>
  <c r="O18" i="580" s="1"/>
  <c r="N18" i="580" s="1"/>
  <c r="S46" i="580"/>
  <c r="U46" i="580" s="1" a="1"/>
  <c r="U46" i="580" s="1"/>
  <c r="T46" i="580" s="1"/>
  <c r="S37" i="580"/>
  <c r="U37" i="580" s="1" a="1"/>
  <c r="U37" i="580" s="1"/>
  <c r="T37" i="580" s="1"/>
  <c r="M26" i="580"/>
  <c r="O26" i="580" s="1"/>
  <c r="N26" i="580" s="1"/>
  <c r="S50" i="580"/>
  <c r="U50" i="580" s="1" a="1"/>
  <c r="U50" i="580" s="1"/>
  <c r="T50" i="580" s="1"/>
  <c r="M19" i="580"/>
  <c r="O19" i="580" s="1"/>
  <c r="N19" i="580" s="1"/>
  <c r="M44" i="580"/>
  <c r="O44" i="580" s="1"/>
  <c r="N44" i="580" s="1"/>
  <c r="M42" i="580"/>
  <c r="O42" i="580" s="1"/>
  <c r="N42" i="580" s="1"/>
  <c r="S25" i="580"/>
  <c r="U25" i="580" s="1" a="1"/>
  <c r="U25" i="580" s="1"/>
  <c r="T25" i="580" s="1"/>
  <c r="S27" i="580"/>
  <c r="U27" i="580" s="1" a="1"/>
  <c r="U27" i="580" s="1"/>
  <c r="T27" i="580" s="1"/>
  <c r="M50" i="580"/>
  <c r="O50" i="580" s="1"/>
  <c r="N50" i="580" s="1"/>
  <c r="S35" i="580"/>
  <c r="U35" i="580" s="1" a="1"/>
  <c r="U35" i="580" s="1"/>
  <c r="T35" i="580" s="1"/>
  <c r="M20" i="580"/>
  <c r="O20" i="580" s="1"/>
  <c r="N20" i="580" s="1"/>
  <c r="M24" i="580"/>
  <c r="O24" i="580" s="1"/>
  <c r="N24" i="580" s="1"/>
  <c r="M14" i="580"/>
  <c r="O14" i="580" s="1"/>
  <c r="N14" i="580" s="1"/>
  <c r="S45" i="580"/>
  <c r="U45" i="580" s="1" a="1"/>
  <c r="U45" i="580" s="1"/>
  <c r="T45" i="580" s="1"/>
  <c r="S43" i="580"/>
  <c r="U43" i="580" s="1" a="1"/>
  <c r="U43" i="580" s="1"/>
  <c r="T43" i="580" s="1"/>
  <c r="M30" i="580"/>
  <c r="O30" i="580" s="1"/>
  <c r="N30" i="580" s="1"/>
  <c r="M15" i="580"/>
  <c r="O15" i="580" s="1"/>
  <c r="N15" i="580" s="1"/>
  <c r="S32" i="580"/>
  <c r="U32" i="580" s="1" a="1"/>
  <c r="U32" i="580" s="1"/>
  <c r="T32" i="580" s="1"/>
  <c r="S21" i="580"/>
  <c r="U21" i="580" s="1" a="1"/>
  <c r="U21" i="580" s="1"/>
  <c r="T21" i="580" s="1"/>
  <c r="S47" i="580"/>
  <c r="U47" i="580" s="1" a="1"/>
  <c r="U47" i="580" s="1"/>
  <c r="T47" i="580" s="1"/>
  <c r="S14" i="580"/>
  <c r="U14" i="580" s="1" a="1"/>
  <c r="U14" i="580" s="1"/>
  <c r="T14" i="580" s="1"/>
  <c r="S16" i="580"/>
  <c r="U16" i="580" s="1" a="1"/>
  <c r="U16" i="580" s="1"/>
  <c r="T16" i="580" s="1"/>
  <c r="S30" i="580"/>
  <c r="U30" i="580" s="1" a="1"/>
  <c r="U30" i="580" s="1"/>
  <c r="T30" i="580" s="1"/>
  <c r="M25" i="580"/>
  <c r="O25" i="580" s="1"/>
  <c r="N25" i="580" s="1"/>
  <c r="S22" i="580"/>
  <c r="U22" i="580" s="1" a="1"/>
  <c r="U22" i="580" s="1"/>
  <c r="T22" i="580" s="1"/>
  <c r="S18" i="580"/>
  <c r="U18" i="580" s="1" a="1"/>
  <c r="U18" i="580" s="1"/>
  <c r="T18" i="580" s="1"/>
  <c r="M11" i="580"/>
  <c r="O11" i="580" s="1"/>
  <c r="N11" i="580" s="1"/>
  <c r="S26" i="580"/>
  <c r="U26" i="580" s="1" a="1"/>
  <c r="U26" i="580" s="1"/>
  <c r="T26" i="580" s="1"/>
  <c r="S38" i="580"/>
  <c r="U38" i="580" s="1" a="1"/>
  <c r="U38" i="580" s="1"/>
  <c r="T38" i="580" s="1"/>
  <c r="S36" i="580"/>
  <c r="U36" i="580" s="1" a="1"/>
  <c r="U36" i="580" s="1"/>
  <c r="T36" i="580" s="1"/>
  <c r="M21" i="580"/>
  <c r="O21" i="580" s="1"/>
  <c r="N21" i="580" s="1"/>
  <c r="S15" i="580"/>
  <c r="U15" i="580" s="1" a="1"/>
  <c r="U15" i="580" s="1"/>
  <c r="T15" i="580" s="1"/>
  <c r="M29" i="580"/>
  <c r="O29" i="580" s="1"/>
  <c r="N29" i="580" s="1"/>
  <c r="S24" i="580"/>
  <c r="U24" i="580" s="1" a="1"/>
  <c r="U24" i="580" s="1"/>
  <c r="T24" i="580" s="1"/>
  <c r="S20" i="580"/>
  <c r="U20" i="580" s="1" a="1"/>
  <c r="U20" i="580" s="1"/>
  <c r="T20" i="580" s="1"/>
  <c r="M49" i="580"/>
  <c r="O49" i="580" s="1"/>
  <c r="N49" i="580" s="1"/>
  <c r="S40" i="580"/>
  <c r="U40" i="580" s="1" a="1"/>
  <c r="U40" i="580" s="1"/>
  <c r="T40" i="580" s="1"/>
  <c r="M35" i="580"/>
  <c r="O35" i="580" s="1"/>
  <c r="N35" i="580" s="1"/>
  <c r="M37" i="580"/>
  <c r="O37" i="580" s="1"/>
  <c r="N37" i="580" s="1"/>
  <c r="R10" i="584"/>
  <c r="M12" i="584"/>
  <c r="O12" i="584" s="1"/>
  <c r="N12" i="584" s="1"/>
  <c r="L10" i="584"/>
  <c r="U7" i="584"/>
  <c r="L166" i="585"/>
  <c r="M11" i="585"/>
  <c r="L10" i="585"/>
  <c r="R19" i="585"/>
  <c r="S19" i="585" s="1"/>
  <c r="U19" i="585" s="1" a="1"/>
  <c r="U19" i="585" s="1"/>
  <c r="T19" i="585" s="1"/>
  <c r="U7" i="585"/>
  <c r="L75" i="584"/>
  <c r="M11" i="584"/>
  <c r="A13" i="584"/>
  <c r="S11" i="585"/>
  <c r="M20" i="585"/>
  <c r="O20" i="585" s="1"/>
  <c r="N20" i="585" s="1"/>
  <c r="M36" i="585"/>
  <c r="O36" i="585" s="1"/>
  <c r="N36" i="585" s="1"/>
  <c r="S39" i="585"/>
  <c r="U39" i="585" s="1" a="1"/>
  <c r="U39" i="585" s="1"/>
  <c r="T39" i="585" s="1"/>
  <c r="M52" i="585"/>
  <c r="O52" i="585" s="1"/>
  <c r="N52" i="585" s="1"/>
  <c r="S55" i="585"/>
  <c r="U55" i="585" s="1" a="1"/>
  <c r="U55" i="585" s="1"/>
  <c r="T55" i="585" s="1"/>
  <c r="S77" i="585"/>
  <c r="U77" i="585" s="1" a="1"/>
  <c r="U77" i="585" s="1"/>
  <c r="T77" i="585" s="1"/>
  <c r="M80" i="585"/>
  <c r="O80" i="585" s="1"/>
  <c r="N80" i="585" s="1"/>
  <c r="S85" i="585"/>
  <c r="U85" i="585" s="1" a="1"/>
  <c r="U85" i="585" s="1"/>
  <c r="T85" i="585" s="1"/>
  <c r="A1" i="585"/>
  <c r="M82" i="585"/>
  <c r="O82" i="585" s="1"/>
  <c r="N82" i="585" s="1"/>
  <c r="S15" i="585"/>
  <c r="U15" i="585" s="1" a="1"/>
  <c r="U15" i="585" s="1"/>
  <c r="T15" i="585" s="1"/>
  <c r="M28" i="585"/>
  <c r="O28" i="585" s="1"/>
  <c r="N28" i="585" s="1"/>
  <c r="S31" i="585"/>
  <c r="U31" i="585" s="1" a="1"/>
  <c r="U31" i="585" s="1"/>
  <c r="T31" i="585" s="1"/>
  <c r="M44" i="585"/>
  <c r="O44" i="585" s="1"/>
  <c r="N44" i="585" s="1"/>
  <c r="S47" i="585"/>
  <c r="U47" i="585" s="1" a="1"/>
  <c r="U47" i="585" s="1"/>
  <c r="T47" i="585" s="1"/>
  <c r="M60" i="585"/>
  <c r="O60" i="585" s="1"/>
  <c r="N60" i="585" s="1"/>
  <c r="M70" i="585"/>
  <c r="O70" i="585" s="1"/>
  <c r="N70" i="585" s="1"/>
  <c r="M112" i="585"/>
  <c r="O112" i="585" s="1"/>
  <c r="N112" i="585" s="1"/>
  <c r="S116" i="585"/>
  <c r="U116" i="585" s="1" a="1"/>
  <c r="U116" i="585" s="1"/>
  <c r="T116" i="585" s="1"/>
  <c r="M148" i="585"/>
  <c r="O148" i="585" s="1"/>
  <c r="N148" i="585" s="1"/>
  <c r="M89" i="585"/>
  <c r="O89" i="585" s="1"/>
  <c r="N89" i="585" s="1"/>
  <c r="M90" i="585"/>
  <c r="O90" i="585" s="1"/>
  <c r="N90" i="585" s="1"/>
  <c r="M94" i="585"/>
  <c r="O94" i="585" s="1"/>
  <c r="N94" i="585" s="1"/>
  <c r="M109" i="585"/>
  <c r="O109" i="585" s="1"/>
  <c r="N109" i="585" s="1"/>
  <c r="M141" i="585"/>
  <c r="O141" i="585" s="1"/>
  <c r="N141" i="585" s="1"/>
  <c r="S143" i="585"/>
  <c r="U143" i="585" s="1" a="1"/>
  <c r="U143" i="585" s="1"/>
  <c r="T143" i="585" s="1"/>
  <c r="M146" i="585"/>
  <c r="O146" i="585" s="1"/>
  <c r="N146" i="585" s="1"/>
  <c r="U7" i="586"/>
  <c r="S28" i="586"/>
  <c r="U28" i="586" s="1" a="1"/>
  <c r="U28" i="586" s="1"/>
  <c r="T28" i="586" s="1"/>
  <c r="M142" i="585"/>
  <c r="O142" i="585" s="1"/>
  <c r="N142" i="585" s="1"/>
  <c r="M160" i="585"/>
  <c r="O160" i="585" s="1"/>
  <c r="N160" i="585" s="1"/>
  <c r="R10" i="586"/>
  <c r="K36" i="475" s="1" a="1"/>
  <c r="K36" i="475" s="1"/>
  <c r="S35" i="586"/>
  <c r="U35" i="586" s="1" a="1"/>
  <c r="U35" i="586" s="1"/>
  <c r="T35" i="586" s="1"/>
  <c r="L10" i="586"/>
  <c r="M156" i="585"/>
  <c r="O156" i="585" s="1"/>
  <c r="N156" i="585" s="1"/>
  <c r="S17" i="586"/>
  <c r="U17" i="586" s="1" a="1"/>
  <c r="U17" i="586" s="1"/>
  <c r="T17" i="586" s="1"/>
  <c r="A12" i="586"/>
  <c r="L43" i="586"/>
  <c r="A1" i="586"/>
  <c r="M18" i="587"/>
  <c r="O18" i="587" s="1"/>
  <c r="N18" i="587" s="1"/>
  <c r="L33" i="587"/>
  <c r="L10" i="587"/>
  <c r="U7" i="587"/>
  <c r="R11" i="587"/>
  <c r="S11" i="587" s="1"/>
  <c r="U11" i="587" s="1" a="1"/>
  <c r="U11" i="587" s="1"/>
  <c r="T11" i="587" s="1"/>
  <c r="S17" i="587"/>
  <c r="U17" i="587" s="1" a="1"/>
  <c r="U17" i="587" s="1"/>
  <c r="T17" i="587" s="1"/>
  <c r="M27" i="587"/>
  <c r="O27" i="587" s="1"/>
  <c r="N27" i="587" s="1"/>
  <c r="A12" i="587"/>
  <c r="M66" i="582"/>
  <c r="O66" i="582" s="1"/>
  <c r="N66" i="582" s="1"/>
  <c r="M69" i="582"/>
  <c r="O69" i="582" s="1"/>
  <c r="N69" i="582" s="1"/>
  <c r="R12" i="582"/>
  <c r="S12" i="582" s="1"/>
  <c r="U12" i="582" s="1" a="1"/>
  <c r="U12" i="582" s="1"/>
  <c r="T12" i="582" s="1"/>
  <c r="U7" i="582"/>
  <c r="M17" i="582"/>
  <c r="O17" i="582" s="1"/>
  <c r="N17" i="582" s="1"/>
  <c r="S20" i="582"/>
  <c r="U20" i="582" s="1" a="1"/>
  <c r="U20" i="582" s="1"/>
  <c r="T20" i="582" s="1"/>
  <c r="S22" i="582"/>
  <c r="U22" i="582" s="1" a="1"/>
  <c r="U22" i="582" s="1"/>
  <c r="T22" i="582" s="1"/>
  <c r="S30" i="582"/>
  <c r="U30" i="582" s="1" a="1"/>
  <c r="U30" i="582" s="1"/>
  <c r="T30" i="582" s="1"/>
  <c r="M39" i="582"/>
  <c r="O39" i="582" s="1"/>
  <c r="N39" i="582" s="1"/>
  <c r="M51" i="582"/>
  <c r="O51" i="582" s="1"/>
  <c r="N51" i="582" s="1"/>
  <c r="M23" i="582"/>
  <c r="O23" i="582" s="1"/>
  <c r="N23" i="582" s="1"/>
  <c r="S16" i="582"/>
  <c r="U16" i="582" s="1" a="1"/>
  <c r="U16" i="582" s="1"/>
  <c r="T16" i="582" s="1"/>
  <c r="M21" i="582"/>
  <c r="O21" i="582" s="1"/>
  <c r="N21" i="582" s="1"/>
  <c r="S26" i="582"/>
  <c r="U26" i="582" s="1" a="1"/>
  <c r="U26" i="582" s="1"/>
  <c r="T26" i="582" s="1"/>
  <c r="M35" i="582"/>
  <c r="O35" i="582" s="1"/>
  <c r="N35" i="582" s="1"/>
  <c r="M43" i="582"/>
  <c r="O43" i="582" s="1"/>
  <c r="N43" i="582" s="1"/>
  <c r="S46" i="582"/>
  <c r="U46" i="582" s="1" a="1"/>
  <c r="U46" i="582" s="1"/>
  <c r="T46" i="582" s="1"/>
  <c r="M59" i="582"/>
  <c r="O59" i="582" s="1"/>
  <c r="N59" i="582" s="1"/>
  <c r="S70" i="582"/>
  <c r="U70" i="582" s="1" a="1"/>
  <c r="U70" i="582" s="1"/>
  <c r="T70" i="582" s="1"/>
  <c r="A13" i="582"/>
  <c r="L76" i="583"/>
  <c r="L10" i="583"/>
  <c r="L74" i="582"/>
  <c r="M71" i="582"/>
  <c r="O71" i="582" s="1"/>
  <c r="N71" i="582" s="1"/>
  <c r="S24" i="583"/>
  <c r="U24" i="583" s="1" a="1"/>
  <c r="U24" i="583" s="1"/>
  <c r="T24" i="583" s="1"/>
  <c r="S12" i="583"/>
  <c r="U12" i="583" s="1" a="1"/>
  <c r="U12" i="583" s="1"/>
  <c r="T12" i="583" s="1"/>
  <c r="R10" i="583"/>
  <c r="K33" i="475" s="1" a="1"/>
  <c r="K33" i="475" s="1"/>
  <c r="S28" i="583"/>
  <c r="U28" i="583" s="1" a="1"/>
  <c r="U28" i="583" s="1"/>
  <c r="T28" i="583" s="1"/>
  <c r="M17" i="583"/>
  <c r="O17" i="583" s="1"/>
  <c r="N17" i="583" s="1"/>
  <c r="M57" i="583"/>
  <c r="O57" i="583" s="1"/>
  <c r="N57" i="583" s="1"/>
  <c r="S36" i="583"/>
  <c r="U36" i="583" s="1" a="1"/>
  <c r="U36" i="583" s="1"/>
  <c r="T36" i="583" s="1"/>
  <c r="S52" i="583"/>
  <c r="U52" i="583" s="1" a="1"/>
  <c r="U52" i="583" s="1"/>
  <c r="T52" i="583" s="1"/>
  <c r="S60" i="583"/>
  <c r="U60" i="583" s="1" a="1"/>
  <c r="U60" i="583" s="1"/>
  <c r="T60" i="583" s="1"/>
  <c r="S38" i="583"/>
  <c r="U38" i="583" s="1" a="1"/>
  <c r="U38" i="583" s="1"/>
  <c r="T38" i="583" s="1"/>
  <c r="S40" i="583"/>
  <c r="U40" i="583" s="1" a="1"/>
  <c r="U40" i="583" s="1"/>
  <c r="T40" i="583" s="1"/>
  <c r="U7" i="583"/>
  <c r="M53" i="583"/>
  <c r="O53" i="583" s="1"/>
  <c r="N53" i="583" s="1"/>
  <c r="M61" i="583"/>
  <c r="O61" i="583" s="1"/>
  <c r="N61" i="583" s="1"/>
  <c r="L56" i="581"/>
  <c r="M11" i="581"/>
  <c r="L10" i="581"/>
  <c r="M33" i="581"/>
  <c r="O33" i="581" s="1"/>
  <c r="N33" i="581" s="1"/>
  <c r="M49" i="581"/>
  <c r="O49" i="581" s="1"/>
  <c r="N49" i="581" s="1"/>
  <c r="M25" i="581"/>
  <c r="O25" i="581" s="1"/>
  <c r="N25" i="581" s="1"/>
  <c r="S16" i="581"/>
  <c r="U16" i="581" s="1" a="1"/>
  <c r="U16" i="581" s="1"/>
  <c r="T16" i="581" s="1"/>
  <c r="S48" i="581"/>
  <c r="U48" i="581" s="1" a="1"/>
  <c r="U48" i="581" s="1"/>
  <c r="T48" i="581" s="1"/>
  <c r="A13" i="581"/>
  <c r="A14" i="581" s="1"/>
  <c r="S20" i="581"/>
  <c r="U20" i="581" s="1" a="1"/>
  <c r="U20" i="581" s="1"/>
  <c r="T20" i="581" s="1"/>
  <c r="S52" i="581"/>
  <c r="U52" i="581" s="1" a="1"/>
  <c r="U52" i="581" s="1"/>
  <c r="T52" i="581" s="1"/>
  <c r="M43" i="580"/>
  <c r="O43" i="580" s="1"/>
  <c r="N43" i="580" s="1"/>
  <c r="M23" i="580"/>
  <c r="O23" i="580" s="1"/>
  <c r="N23" i="580" s="1"/>
  <c r="M45" i="580"/>
  <c r="O45" i="580" s="1"/>
  <c r="N45" i="580" s="1"/>
  <c r="S34" i="580"/>
  <c r="U34" i="580" s="1" a="1"/>
  <c r="U34" i="580" s="1"/>
  <c r="T34" i="580" s="1"/>
  <c r="S48" i="580"/>
  <c r="U48" i="580" s="1" a="1"/>
  <c r="U48" i="580" s="1"/>
  <c r="T48" i="580" s="1"/>
  <c r="M31" i="580"/>
  <c r="O31" i="580" s="1"/>
  <c r="N31" i="580" s="1"/>
  <c r="S44" i="580"/>
  <c r="U44" i="580" s="1" a="1"/>
  <c r="U44" i="580" s="1"/>
  <c r="T44" i="580" s="1"/>
  <c r="M27" i="580"/>
  <c r="O27" i="580" s="1"/>
  <c r="N27" i="580" s="1"/>
  <c r="M13" i="580"/>
  <c r="O13" i="580" s="1"/>
  <c r="N13" i="580" s="1"/>
  <c r="M16" i="580"/>
  <c r="O16" i="580" s="1"/>
  <c r="N16" i="580" s="1"/>
  <c r="A1" i="580"/>
  <c r="M12" i="580"/>
  <c r="R12" i="580"/>
  <c r="A13" i="580"/>
  <c r="L152" i="519"/>
  <c r="M152" i="519" s="1"/>
  <c r="O152" i="519" s="1"/>
  <c r="N152" i="519" s="1"/>
  <c r="L144" i="519"/>
  <c r="M144" i="519" s="1"/>
  <c r="O144" i="519" s="1"/>
  <c r="N144" i="519" s="1"/>
  <c r="L136" i="519"/>
  <c r="M136" i="519" s="1"/>
  <c r="O136" i="519" s="1"/>
  <c r="N136" i="519" s="1"/>
  <c r="L128" i="519"/>
  <c r="M128" i="519" s="1"/>
  <c r="O128" i="519" s="1"/>
  <c r="N128" i="519" s="1"/>
  <c r="L118" i="519"/>
  <c r="M118" i="519" s="1"/>
  <c r="O118" i="519" s="1"/>
  <c r="N118" i="519" s="1"/>
  <c r="L110" i="519"/>
  <c r="M110" i="519" s="1"/>
  <c r="O110" i="519" s="1"/>
  <c r="N110" i="519" s="1"/>
  <c r="L101" i="519"/>
  <c r="M101" i="519" s="1"/>
  <c r="O101" i="519" s="1"/>
  <c r="N101" i="519" s="1"/>
  <c r="L93" i="519"/>
  <c r="M93" i="519" s="1"/>
  <c r="O93" i="519" s="1"/>
  <c r="N93" i="519" s="1"/>
  <c r="L85" i="519"/>
  <c r="M85" i="519" s="1"/>
  <c r="O85" i="519" s="1"/>
  <c r="N85" i="519" s="1"/>
  <c r="L77" i="519"/>
  <c r="M77" i="519" s="1"/>
  <c r="O77" i="519" s="1"/>
  <c r="N77" i="519" s="1"/>
  <c r="L68" i="519"/>
  <c r="M68" i="519" s="1"/>
  <c r="O68" i="519" s="1"/>
  <c r="N68" i="519" s="1"/>
  <c r="L60" i="519"/>
  <c r="M60" i="519" s="1"/>
  <c r="O60" i="519" s="1"/>
  <c r="N60" i="519" s="1"/>
  <c r="L41" i="519"/>
  <c r="M41" i="519" s="1"/>
  <c r="O41" i="519" s="1"/>
  <c r="N41" i="519" s="1"/>
  <c r="L33" i="519"/>
  <c r="M33" i="519" s="1"/>
  <c r="O33" i="519" s="1"/>
  <c r="N33" i="519" s="1"/>
  <c r="L24" i="519"/>
  <c r="M24" i="519" s="1"/>
  <c r="O24" i="519" s="1"/>
  <c r="N24" i="519" s="1"/>
  <c r="L35" i="519"/>
  <c r="M35" i="519" s="1"/>
  <c r="O35" i="519" s="1"/>
  <c r="N35" i="519" s="1"/>
  <c r="L159" i="519"/>
  <c r="M159" i="519" s="1"/>
  <c r="O159" i="519" s="1"/>
  <c r="N159" i="519" s="1"/>
  <c r="L151" i="519"/>
  <c r="M151" i="519" s="1"/>
  <c r="O151" i="519" s="1"/>
  <c r="N151" i="519" s="1"/>
  <c r="L143" i="519"/>
  <c r="M143" i="519" s="1"/>
  <c r="O143" i="519" s="1"/>
  <c r="N143" i="519" s="1"/>
  <c r="L135" i="519"/>
  <c r="M135" i="519" s="1"/>
  <c r="O135" i="519" s="1"/>
  <c r="N135" i="519" s="1"/>
  <c r="L127" i="519"/>
  <c r="M127" i="519" s="1"/>
  <c r="O127" i="519" s="1"/>
  <c r="N127" i="519" s="1"/>
  <c r="L117" i="519"/>
  <c r="M117" i="519" s="1"/>
  <c r="O117" i="519" s="1"/>
  <c r="N117" i="519" s="1"/>
  <c r="L100" i="519"/>
  <c r="M100" i="519" s="1"/>
  <c r="O100" i="519" s="1"/>
  <c r="N100" i="519" s="1"/>
  <c r="L92" i="519"/>
  <c r="M92" i="519" s="1"/>
  <c r="O92" i="519" s="1"/>
  <c r="N92" i="519" s="1"/>
  <c r="L84" i="519"/>
  <c r="M84" i="519" s="1"/>
  <c r="O84" i="519" s="1"/>
  <c r="N84" i="519" s="1"/>
  <c r="L76" i="519"/>
  <c r="M76" i="519" s="1"/>
  <c r="O76" i="519" s="1"/>
  <c r="N76" i="519" s="1"/>
  <c r="L67" i="519"/>
  <c r="M67" i="519" s="1"/>
  <c r="O67" i="519" s="1"/>
  <c r="N67" i="519" s="1"/>
  <c r="L59" i="519"/>
  <c r="M59" i="519" s="1"/>
  <c r="O59" i="519" s="1"/>
  <c r="N59" i="519" s="1"/>
  <c r="L51" i="519"/>
  <c r="M51" i="519" s="1"/>
  <c r="O51" i="519" s="1"/>
  <c r="N51" i="519" s="1"/>
  <c r="L40" i="519"/>
  <c r="M40" i="519" s="1"/>
  <c r="O40" i="519" s="1"/>
  <c r="N40" i="519" s="1"/>
  <c r="L32" i="519"/>
  <c r="M32" i="519" s="1"/>
  <c r="O32" i="519" s="1"/>
  <c r="N32" i="519" s="1"/>
  <c r="L23" i="519"/>
  <c r="M23" i="519" s="1"/>
  <c r="O23" i="519" s="1"/>
  <c r="N23" i="519" s="1"/>
  <c r="L154" i="519"/>
  <c r="M154" i="519" s="1"/>
  <c r="O154" i="519" s="1"/>
  <c r="N154" i="519" s="1"/>
  <c r="L70" i="519"/>
  <c r="M70" i="519" s="1"/>
  <c r="O70" i="519" s="1"/>
  <c r="N70" i="519" s="1"/>
  <c r="L158" i="519"/>
  <c r="M158" i="519" s="1"/>
  <c r="O158" i="519" s="1"/>
  <c r="N158" i="519" s="1"/>
  <c r="L150" i="519"/>
  <c r="M150" i="519" s="1"/>
  <c r="O150" i="519" s="1"/>
  <c r="N150" i="519" s="1"/>
  <c r="L142" i="519"/>
  <c r="M142" i="519" s="1"/>
  <c r="O142" i="519" s="1"/>
  <c r="N142" i="519" s="1"/>
  <c r="L134" i="519"/>
  <c r="M134" i="519" s="1"/>
  <c r="O134" i="519" s="1"/>
  <c r="N134" i="519" s="1"/>
  <c r="L126" i="519"/>
  <c r="M126" i="519" s="1"/>
  <c r="O126" i="519" s="1"/>
  <c r="N126" i="519" s="1"/>
  <c r="L116" i="519"/>
  <c r="M116" i="519" s="1"/>
  <c r="O116" i="519" s="1"/>
  <c r="N116" i="519" s="1"/>
  <c r="L108" i="519"/>
  <c r="M108" i="519" s="1"/>
  <c r="O108" i="519" s="1"/>
  <c r="N108" i="519" s="1"/>
  <c r="L99" i="519"/>
  <c r="M99" i="519" s="1"/>
  <c r="O99" i="519" s="1"/>
  <c r="N99" i="519" s="1"/>
  <c r="L91" i="519"/>
  <c r="M91" i="519" s="1"/>
  <c r="O91" i="519" s="1"/>
  <c r="N91" i="519" s="1"/>
  <c r="L83" i="519"/>
  <c r="M83" i="519" s="1"/>
  <c r="O83" i="519" s="1"/>
  <c r="N83" i="519" s="1"/>
  <c r="L75" i="519"/>
  <c r="M75" i="519" s="1"/>
  <c r="O75" i="519" s="1"/>
  <c r="N75" i="519" s="1"/>
  <c r="L66" i="519"/>
  <c r="M66" i="519" s="1"/>
  <c r="O66" i="519" s="1"/>
  <c r="N66" i="519" s="1"/>
  <c r="L58" i="519"/>
  <c r="M58" i="519" s="1"/>
  <c r="O58" i="519" s="1"/>
  <c r="N58" i="519" s="1"/>
  <c r="L50" i="519"/>
  <c r="M50" i="519" s="1"/>
  <c r="O50" i="519" s="1"/>
  <c r="N50" i="519" s="1"/>
  <c r="L39" i="519"/>
  <c r="M39" i="519" s="1"/>
  <c r="O39" i="519" s="1"/>
  <c r="N39" i="519" s="1"/>
  <c r="L31" i="519"/>
  <c r="M31" i="519" s="1"/>
  <c r="O31" i="519" s="1"/>
  <c r="N31" i="519" s="1"/>
  <c r="L22" i="519"/>
  <c r="M22" i="519" s="1"/>
  <c r="O22" i="519" s="1"/>
  <c r="N22" i="519" s="1"/>
  <c r="L43" i="519"/>
  <c r="M43" i="519" s="1"/>
  <c r="O43" i="519" s="1"/>
  <c r="N43" i="519" s="1"/>
  <c r="L157" i="519"/>
  <c r="M157" i="519" s="1"/>
  <c r="O157" i="519" s="1"/>
  <c r="N157" i="519" s="1"/>
  <c r="L149" i="519"/>
  <c r="M149" i="519" s="1"/>
  <c r="O149" i="519" s="1"/>
  <c r="N149" i="519" s="1"/>
  <c r="L141" i="519"/>
  <c r="M141" i="519" s="1"/>
  <c r="O141" i="519" s="1"/>
  <c r="N141" i="519" s="1"/>
  <c r="L133" i="519"/>
  <c r="M133" i="519" s="1"/>
  <c r="O133" i="519" s="1"/>
  <c r="N133" i="519" s="1"/>
  <c r="L124" i="519"/>
  <c r="M124" i="519" s="1"/>
  <c r="O124" i="519" s="1"/>
  <c r="N124" i="519" s="1"/>
  <c r="L115" i="519"/>
  <c r="M115" i="519" s="1"/>
  <c r="O115" i="519" s="1"/>
  <c r="N115" i="519" s="1"/>
  <c r="L106" i="519"/>
  <c r="M106" i="519" s="1"/>
  <c r="O106" i="519" s="1"/>
  <c r="N106" i="519" s="1"/>
  <c r="L98" i="519"/>
  <c r="M98" i="519" s="1"/>
  <c r="O98" i="519" s="1"/>
  <c r="N98" i="519" s="1"/>
  <c r="L90" i="519"/>
  <c r="M90" i="519" s="1"/>
  <c r="O90" i="519" s="1"/>
  <c r="N90" i="519" s="1"/>
  <c r="L82" i="519"/>
  <c r="M82" i="519" s="1"/>
  <c r="O82" i="519" s="1"/>
  <c r="N82" i="519" s="1"/>
  <c r="L74" i="519"/>
  <c r="M74" i="519" s="1"/>
  <c r="O74" i="519" s="1"/>
  <c r="N74" i="519" s="1"/>
  <c r="L65" i="519"/>
  <c r="M65" i="519" s="1"/>
  <c r="O65" i="519" s="1"/>
  <c r="N65" i="519" s="1"/>
  <c r="L57" i="519"/>
  <c r="M57" i="519" s="1"/>
  <c r="O57" i="519" s="1"/>
  <c r="N57" i="519" s="1"/>
  <c r="L48" i="519"/>
  <c r="M48" i="519" s="1"/>
  <c r="O48" i="519" s="1"/>
  <c r="N48" i="519" s="1"/>
  <c r="L38" i="519"/>
  <c r="M38" i="519" s="1"/>
  <c r="O38" i="519" s="1"/>
  <c r="N38" i="519" s="1"/>
  <c r="L30" i="519"/>
  <c r="M30" i="519" s="1"/>
  <c r="O30" i="519" s="1"/>
  <c r="N30" i="519" s="1"/>
  <c r="L20" i="519"/>
  <c r="M20" i="519" s="1"/>
  <c r="O20" i="519" s="1"/>
  <c r="N20" i="519" s="1"/>
  <c r="L138" i="519"/>
  <c r="M138" i="519" s="1"/>
  <c r="O138" i="519" s="1"/>
  <c r="N138" i="519" s="1"/>
  <c r="L17" i="519"/>
  <c r="M17" i="519" s="1"/>
  <c r="O17" i="519" s="1"/>
  <c r="N17" i="519" s="1"/>
  <c r="L156" i="519"/>
  <c r="M156" i="519" s="1"/>
  <c r="O156" i="519" s="1"/>
  <c r="N156" i="519" s="1"/>
  <c r="L148" i="519"/>
  <c r="M148" i="519" s="1"/>
  <c r="O148" i="519" s="1"/>
  <c r="N148" i="519" s="1"/>
  <c r="L140" i="519"/>
  <c r="M140" i="519" s="1"/>
  <c r="O140" i="519" s="1"/>
  <c r="N140" i="519" s="1"/>
  <c r="L132" i="519"/>
  <c r="M132" i="519" s="1"/>
  <c r="O132" i="519" s="1"/>
  <c r="N132" i="519" s="1"/>
  <c r="L114" i="519"/>
  <c r="M114" i="519" s="1"/>
  <c r="O114" i="519" s="1"/>
  <c r="N114" i="519" s="1"/>
  <c r="L105" i="519"/>
  <c r="M105" i="519" s="1"/>
  <c r="O105" i="519" s="1"/>
  <c r="N105" i="519" s="1"/>
  <c r="L97" i="519"/>
  <c r="M97" i="519" s="1"/>
  <c r="O97" i="519" s="1"/>
  <c r="N97" i="519" s="1"/>
  <c r="L89" i="519"/>
  <c r="M89" i="519" s="1"/>
  <c r="O89" i="519" s="1"/>
  <c r="N89" i="519" s="1"/>
  <c r="L81" i="519"/>
  <c r="M81" i="519" s="1"/>
  <c r="O81" i="519" s="1"/>
  <c r="N81" i="519" s="1"/>
  <c r="L73" i="519"/>
  <c r="M73" i="519" s="1"/>
  <c r="O73" i="519" s="1"/>
  <c r="N73" i="519" s="1"/>
  <c r="L64" i="519"/>
  <c r="M64" i="519" s="1"/>
  <c r="O64" i="519" s="1"/>
  <c r="N64" i="519" s="1"/>
  <c r="L56" i="519"/>
  <c r="M56" i="519" s="1"/>
  <c r="O56" i="519" s="1"/>
  <c r="N56" i="519" s="1"/>
  <c r="L47" i="519"/>
  <c r="M47" i="519" s="1"/>
  <c r="O47" i="519" s="1"/>
  <c r="N47" i="519" s="1"/>
  <c r="L37" i="519"/>
  <c r="M37" i="519" s="1"/>
  <c r="O37" i="519" s="1"/>
  <c r="N37" i="519" s="1"/>
  <c r="L29" i="519"/>
  <c r="M29" i="519" s="1"/>
  <c r="O29" i="519" s="1"/>
  <c r="N29" i="519" s="1"/>
  <c r="L19" i="519"/>
  <c r="M19" i="519" s="1"/>
  <c r="O19" i="519" s="1"/>
  <c r="N19" i="519" s="1"/>
  <c r="L130" i="519"/>
  <c r="M130" i="519" s="1"/>
  <c r="O130" i="519" s="1"/>
  <c r="N130" i="519" s="1"/>
  <c r="L103" i="519"/>
  <c r="M103" i="519" s="1"/>
  <c r="O103" i="519" s="1"/>
  <c r="N103" i="519" s="1"/>
  <c r="L87" i="519"/>
  <c r="M87" i="519" s="1"/>
  <c r="O87" i="519" s="1"/>
  <c r="N87" i="519" s="1"/>
  <c r="L54" i="519"/>
  <c r="M54" i="519" s="1"/>
  <c r="O54" i="519" s="1"/>
  <c r="N54" i="519" s="1"/>
  <c r="L155" i="519"/>
  <c r="M155" i="519" s="1"/>
  <c r="O155" i="519" s="1"/>
  <c r="N155" i="519" s="1"/>
  <c r="L147" i="519"/>
  <c r="M147" i="519" s="1"/>
  <c r="O147" i="519" s="1"/>
  <c r="N147" i="519" s="1"/>
  <c r="L139" i="519"/>
  <c r="M139" i="519" s="1"/>
  <c r="O139" i="519" s="1"/>
  <c r="N139" i="519" s="1"/>
  <c r="L131" i="519"/>
  <c r="M131" i="519" s="1"/>
  <c r="O131" i="519" s="1"/>
  <c r="N131" i="519" s="1"/>
  <c r="L121" i="519"/>
  <c r="M121" i="519" s="1"/>
  <c r="O121" i="519" s="1"/>
  <c r="N121" i="519" s="1"/>
  <c r="L113" i="519"/>
  <c r="M113" i="519" s="1"/>
  <c r="O113" i="519" s="1"/>
  <c r="N113" i="519" s="1"/>
  <c r="L104" i="519"/>
  <c r="M104" i="519" s="1"/>
  <c r="O104" i="519" s="1"/>
  <c r="N104" i="519" s="1"/>
  <c r="L96" i="519"/>
  <c r="M96" i="519" s="1"/>
  <c r="O96" i="519" s="1"/>
  <c r="N96" i="519" s="1"/>
  <c r="L88" i="519"/>
  <c r="M88" i="519" s="1"/>
  <c r="O88" i="519" s="1"/>
  <c r="N88" i="519" s="1"/>
  <c r="L80" i="519"/>
  <c r="M80" i="519" s="1"/>
  <c r="O80" i="519" s="1"/>
  <c r="N80" i="519" s="1"/>
  <c r="L72" i="519"/>
  <c r="M72" i="519" s="1"/>
  <c r="O72" i="519" s="1"/>
  <c r="N72" i="519" s="1"/>
  <c r="L63" i="519"/>
  <c r="M63" i="519" s="1"/>
  <c r="O63" i="519" s="1"/>
  <c r="N63" i="519" s="1"/>
  <c r="L55" i="519"/>
  <c r="M55" i="519" s="1"/>
  <c r="O55" i="519" s="1"/>
  <c r="N55" i="519" s="1"/>
  <c r="L44" i="519"/>
  <c r="M44" i="519" s="1"/>
  <c r="O44" i="519" s="1"/>
  <c r="N44" i="519" s="1"/>
  <c r="L36" i="519"/>
  <c r="M36" i="519" s="1"/>
  <c r="O36" i="519" s="1"/>
  <c r="N36" i="519" s="1"/>
  <c r="L27" i="519"/>
  <c r="M27" i="519" s="1"/>
  <c r="O27" i="519" s="1"/>
  <c r="N27" i="519" s="1"/>
  <c r="L18" i="519"/>
  <c r="M18" i="519" s="1"/>
  <c r="O18" i="519" s="1"/>
  <c r="N18" i="519" s="1"/>
  <c r="L146" i="519"/>
  <c r="M146" i="519" s="1"/>
  <c r="O146" i="519" s="1"/>
  <c r="N146" i="519" s="1"/>
  <c r="L120" i="519"/>
  <c r="M120" i="519" s="1"/>
  <c r="O120" i="519" s="1"/>
  <c r="N120" i="519" s="1"/>
  <c r="L112" i="519"/>
  <c r="M112" i="519" s="1"/>
  <c r="O112" i="519" s="1"/>
  <c r="N112" i="519" s="1"/>
  <c r="L95" i="519"/>
  <c r="M95" i="519" s="1"/>
  <c r="O95" i="519" s="1"/>
  <c r="N95" i="519" s="1"/>
  <c r="L62" i="519"/>
  <c r="M62" i="519" s="1"/>
  <c r="O62" i="519" s="1"/>
  <c r="N62" i="519" s="1"/>
  <c r="L26" i="519"/>
  <c r="M26" i="519" s="1"/>
  <c r="O26" i="519" s="1"/>
  <c r="N26" i="519" s="1"/>
  <c r="L153" i="519"/>
  <c r="M153" i="519" s="1"/>
  <c r="O153" i="519" s="1"/>
  <c r="N153" i="519" s="1"/>
  <c r="L145" i="519"/>
  <c r="M145" i="519" s="1"/>
  <c r="O145" i="519" s="1"/>
  <c r="N145" i="519" s="1"/>
  <c r="L137" i="519"/>
  <c r="M137" i="519" s="1"/>
  <c r="O137" i="519" s="1"/>
  <c r="N137" i="519" s="1"/>
  <c r="L129" i="519"/>
  <c r="M129" i="519" s="1"/>
  <c r="O129" i="519" s="1"/>
  <c r="N129" i="519" s="1"/>
  <c r="L119" i="519"/>
  <c r="M119" i="519" s="1"/>
  <c r="O119" i="519" s="1"/>
  <c r="N119" i="519" s="1"/>
  <c r="L111" i="519"/>
  <c r="M111" i="519" s="1"/>
  <c r="O111" i="519" s="1"/>
  <c r="N111" i="519" s="1"/>
  <c r="L102" i="519"/>
  <c r="M102" i="519" s="1"/>
  <c r="O102" i="519" s="1"/>
  <c r="N102" i="519" s="1"/>
  <c r="L94" i="519"/>
  <c r="M94" i="519" s="1"/>
  <c r="O94" i="519" s="1"/>
  <c r="N94" i="519" s="1"/>
  <c r="L69" i="519"/>
  <c r="M69" i="519" s="1"/>
  <c r="O69" i="519" s="1"/>
  <c r="N69" i="519" s="1"/>
  <c r="L61" i="519"/>
  <c r="M61" i="519" s="1"/>
  <c r="O61" i="519" s="1"/>
  <c r="N61" i="519" s="1"/>
  <c r="L53" i="519"/>
  <c r="M53" i="519" s="1"/>
  <c r="O53" i="519" s="1"/>
  <c r="N53" i="519" s="1"/>
  <c r="L42" i="519"/>
  <c r="M42" i="519" s="1"/>
  <c r="O42" i="519" s="1"/>
  <c r="N42" i="519" s="1"/>
  <c r="L34" i="519"/>
  <c r="M34" i="519" s="1"/>
  <c r="O34" i="519" s="1"/>
  <c r="N34" i="519" s="1"/>
  <c r="L25" i="519"/>
  <c r="M25" i="519" s="1"/>
  <c r="O25" i="519" s="1"/>
  <c r="N25" i="519" s="1"/>
  <c r="L16" i="519"/>
  <c r="M16" i="519" s="1"/>
  <c r="O16" i="519" s="1"/>
  <c r="N16" i="519" s="1"/>
  <c r="L79" i="519"/>
  <c r="M79" i="519" s="1"/>
  <c r="O79" i="519" s="1"/>
  <c r="N79" i="519" s="1"/>
  <c r="R86" i="519"/>
  <c r="S86" i="519" s="1"/>
  <c r="R78" i="519"/>
  <c r="S78" i="519" s="1"/>
  <c r="R61" i="519"/>
  <c r="S61" i="519" s="1"/>
  <c r="R135" i="519"/>
  <c r="S135" i="519" s="1"/>
  <c r="R109" i="519"/>
  <c r="S109" i="519" s="1"/>
  <c r="R44" i="519"/>
  <c r="S44" i="519" s="1"/>
  <c r="R99" i="519"/>
  <c r="S99" i="519" s="1"/>
  <c r="R79" i="519"/>
  <c r="S79" i="519" s="1"/>
  <c r="L109" i="519"/>
  <c r="M109" i="519" s="1"/>
  <c r="O109" i="519" s="1"/>
  <c r="N109" i="519" s="1"/>
  <c r="R17" i="519"/>
  <c r="S17" i="519" s="1"/>
  <c r="L122" i="519"/>
  <c r="M122" i="519" s="1"/>
  <c r="O122" i="519" s="1"/>
  <c r="N122" i="519" s="1"/>
  <c r="S60" i="519"/>
  <c r="R20" i="519"/>
  <c r="S20" i="519" s="1"/>
  <c r="R154" i="519"/>
  <c r="S154" i="519" s="1"/>
  <c r="R153" i="519"/>
  <c r="S153" i="519" s="1"/>
  <c r="R66" i="519"/>
  <c r="S66" i="519" s="1"/>
  <c r="R38" i="519"/>
  <c r="S38" i="519" s="1"/>
  <c r="R146" i="519"/>
  <c r="S146" i="519" s="1"/>
  <c r="R98" i="519"/>
  <c r="S98" i="519" s="1"/>
  <c r="R65" i="519"/>
  <c r="S65" i="519" s="1"/>
  <c r="R34" i="519"/>
  <c r="S34" i="519" s="1"/>
  <c r="R138" i="519"/>
  <c r="S138" i="519" s="1"/>
  <c r="R97" i="519"/>
  <c r="S97" i="519" s="1"/>
  <c r="R58" i="519"/>
  <c r="S58" i="519" s="1"/>
  <c r="R30" i="519"/>
  <c r="S30" i="519" s="1"/>
  <c r="L78" i="519"/>
  <c r="M78" i="519" s="1"/>
  <c r="O78" i="519" s="1"/>
  <c r="N78" i="519" s="1"/>
  <c r="R130" i="519"/>
  <c r="S130" i="519" s="1"/>
  <c r="R90" i="519"/>
  <c r="S90" i="519" s="1"/>
  <c r="R57" i="519"/>
  <c r="S57" i="519" s="1"/>
  <c r="R129" i="519"/>
  <c r="S129" i="519" s="1"/>
  <c r="R89" i="519"/>
  <c r="S89" i="519" s="1"/>
  <c r="R50" i="519"/>
  <c r="S50" i="519" s="1"/>
  <c r="R25" i="519"/>
  <c r="S25" i="519" s="1"/>
  <c r="R82" i="519"/>
  <c r="S82" i="519" s="1"/>
  <c r="R113" i="519"/>
  <c r="S113" i="519" s="1"/>
  <c r="R81" i="519"/>
  <c r="S81" i="519" s="1"/>
  <c r="R114" i="519"/>
  <c r="S114" i="519" s="1"/>
  <c r="L52" i="519"/>
  <c r="M52" i="519" s="1"/>
  <c r="O52" i="519" s="1"/>
  <c r="N52" i="519" s="1"/>
  <c r="R155" i="519"/>
  <c r="S155" i="519" s="1"/>
  <c r="R147" i="519"/>
  <c r="S147" i="519" s="1"/>
  <c r="R139" i="519"/>
  <c r="S139" i="519" s="1"/>
  <c r="R131" i="519"/>
  <c r="S131" i="519" s="1"/>
  <c r="R115" i="519"/>
  <c r="S115" i="519" s="1"/>
  <c r="R91" i="519"/>
  <c r="S91" i="519" s="1"/>
  <c r="R83" i="519"/>
  <c r="S83" i="519" s="1"/>
  <c r="R75" i="519"/>
  <c r="S75" i="519" s="1"/>
  <c r="R67" i="519"/>
  <c r="S67" i="519" s="1"/>
  <c r="R59" i="519"/>
  <c r="S59" i="519" s="1"/>
  <c r="R51" i="519"/>
  <c r="S51" i="519" s="1"/>
  <c r="R43" i="519"/>
  <c r="S43" i="519" s="1"/>
  <c r="R27" i="519"/>
  <c r="S27" i="519" s="1"/>
  <c r="R19" i="519"/>
  <c r="S19" i="519" s="1"/>
  <c r="R121" i="519"/>
  <c r="S121" i="519" s="1"/>
  <c r="R73" i="519"/>
  <c r="S73" i="519" s="1"/>
  <c r="R33" i="519"/>
  <c r="S33" i="519" s="1"/>
  <c r="R145" i="519"/>
  <c r="S145" i="519" s="1"/>
  <c r="L86" i="519"/>
  <c r="M86" i="519" s="1"/>
  <c r="O86" i="519" s="1"/>
  <c r="N86" i="519" s="1"/>
  <c r="R152" i="519"/>
  <c r="S152" i="519" s="1"/>
  <c r="R136" i="519"/>
  <c r="S136" i="519" s="1"/>
  <c r="R128" i="519"/>
  <c r="S128" i="519" s="1"/>
  <c r="R120" i="519"/>
  <c r="S120" i="519" s="1"/>
  <c r="R112" i="519"/>
  <c r="S112" i="519" s="1"/>
  <c r="R104" i="519"/>
  <c r="S104" i="519" s="1"/>
  <c r="R88" i="519"/>
  <c r="S88" i="519" s="1"/>
  <c r="R80" i="519"/>
  <c r="S80" i="519" s="1"/>
  <c r="R56" i="519"/>
  <c r="S56" i="519" s="1"/>
  <c r="R74" i="519"/>
  <c r="S74" i="519" s="1"/>
  <c r="S122" i="519"/>
  <c r="R137" i="519"/>
  <c r="S137" i="519" s="1"/>
  <c r="R41" i="519"/>
  <c r="S41" i="519" s="1"/>
  <c r="R159" i="519"/>
  <c r="S159" i="519" s="1"/>
  <c r="R151" i="519"/>
  <c r="S151" i="519" s="1"/>
  <c r="R127" i="519"/>
  <c r="S127" i="519" s="1"/>
  <c r="R119" i="519"/>
  <c r="S119" i="519" s="1"/>
  <c r="R111" i="519"/>
  <c r="S111" i="519" s="1"/>
  <c r="R103" i="519"/>
  <c r="S103" i="519" s="1"/>
  <c r="R95" i="519"/>
  <c r="S95" i="519" s="1"/>
  <c r="R87" i="519"/>
  <c r="S87" i="519" s="1"/>
  <c r="R63" i="519"/>
  <c r="S63" i="519" s="1"/>
  <c r="R47" i="519"/>
  <c r="S47" i="519" s="1"/>
  <c r="R39" i="519"/>
  <c r="S39" i="519" s="1"/>
  <c r="R31" i="519"/>
  <c r="S31" i="519" s="1"/>
  <c r="R23" i="519"/>
  <c r="S23" i="519" s="1"/>
  <c r="R158" i="519"/>
  <c r="S158" i="519" s="1"/>
  <c r="R150" i="519"/>
  <c r="S150" i="519" s="1"/>
  <c r="R142" i="519"/>
  <c r="S142" i="519" s="1"/>
  <c r="R134" i="519"/>
  <c r="S134" i="519" s="1"/>
  <c r="R126" i="519"/>
  <c r="S126" i="519" s="1"/>
  <c r="R118" i="519"/>
  <c r="S118" i="519" s="1"/>
  <c r="R110" i="519"/>
  <c r="S110" i="519" s="1"/>
  <c r="R102" i="519"/>
  <c r="S102" i="519" s="1"/>
  <c r="R94" i="519"/>
  <c r="S94" i="519" s="1"/>
  <c r="R70" i="519"/>
  <c r="S70" i="519" s="1"/>
  <c r="R62" i="519"/>
  <c r="S62" i="519" s="1"/>
  <c r="R54" i="519"/>
  <c r="S54" i="519" s="1"/>
  <c r="R22" i="519"/>
  <c r="S22" i="519" s="1"/>
  <c r="R26" i="519"/>
  <c r="S26" i="519" s="1"/>
  <c r="R157" i="519"/>
  <c r="S157" i="519" s="1"/>
  <c r="R149" i="519"/>
  <c r="S149" i="519" s="1"/>
  <c r="R141" i="519"/>
  <c r="S141" i="519" s="1"/>
  <c r="R133" i="519"/>
  <c r="S133" i="519" s="1"/>
  <c r="R117" i="519"/>
  <c r="S117" i="519" s="1"/>
  <c r="R101" i="519"/>
  <c r="S101" i="519" s="1"/>
  <c r="R93" i="519"/>
  <c r="S93" i="519" s="1"/>
  <c r="R85" i="519"/>
  <c r="S85" i="519" s="1"/>
  <c r="R77" i="519"/>
  <c r="S77" i="519" s="1"/>
  <c r="R69" i="519"/>
  <c r="S69" i="519" s="1"/>
  <c r="R53" i="519"/>
  <c r="S53" i="519" s="1"/>
  <c r="R37" i="519"/>
  <c r="S37" i="519" s="1"/>
  <c r="R156" i="519"/>
  <c r="S156" i="519" s="1"/>
  <c r="R148" i="519"/>
  <c r="S148" i="519" s="1"/>
  <c r="R140" i="519"/>
  <c r="S140" i="519" s="1"/>
  <c r="R132" i="519"/>
  <c r="S132" i="519" s="1"/>
  <c r="R124" i="519"/>
  <c r="S124" i="519" s="1"/>
  <c r="R116" i="519"/>
  <c r="S116" i="519" s="1"/>
  <c r="R108" i="519"/>
  <c r="S108" i="519" s="1"/>
  <c r="R100" i="519"/>
  <c r="S100" i="519" s="1"/>
  <c r="R92" i="519"/>
  <c r="S92" i="519" s="1"/>
  <c r="R84" i="519"/>
  <c r="S84" i="519" s="1"/>
  <c r="R76" i="519"/>
  <c r="S76" i="519" s="1"/>
  <c r="R68" i="519"/>
  <c r="S68" i="519" s="1"/>
  <c r="R36" i="519"/>
  <c r="S36" i="519" s="1"/>
  <c r="S52" i="519"/>
  <c r="K17" i="475" a="1"/>
  <c r="M79" i="475" a="1"/>
  <c r="K55" i="475" a="1"/>
  <c r="K25" i="475" a="1"/>
  <c r="M40" i="475" a="1"/>
  <c r="M60" i="475" a="1"/>
  <c r="M61" i="475" a="1"/>
  <c r="M26" i="475" a="1"/>
  <c r="G66" i="475" a="1"/>
  <c r="K13" i="475" a="1"/>
  <c r="M36" i="475" a="1"/>
  <c r="K20" i="475" a="1"/>
  <c r="M19" i="475" a="1"/>
  <c r="K56" i="475" a="1"/>
  <c r="K64" i="475" a="1"/>
  <c r="K11" i="475" a="1"/>
  <c r="M16" i="475" a="1"/>
  <c r="M14" i="475" a="1"/>
  <c r="M76" i="475" a="1"/>
  <c r="K24" i="475" a="1"/>
  <c r="M63" i="475" a="1"/>
  <c r="M72" i="475" a="1"/>
  <c r="M25" i="475" a="1"/>
  <c r="K26" i="475" a="1"/>
  <c r="M52" i="475" a="1"/>
  <c r="M23" i="475" a="1"/>
  <c r="G41" i="475" a="1"/>
  <c r="M59" i="475" a="1"/>
  <c r="M69" i="475" a="1"/>
  <c r="M70" i="475" a="1"/>
  <c r="M74" i="475" a="1"/>
  <c r="M38" i="475" a="1"/>
  <c r="M45" i="475" a="1"/>
  <c r="M65" i="475" a="1"/>
  <c r="K19" i="475" a="1"/>
  <c r="M34" i="475" a="1"/>
  <c r="M18" i="475" a="1"/>
  <c r="K15" i="475" a="1"/>
  <c r="M31" i="475" a="1"/>
  <c r="M35" i="475" a="1"/>
  <c r="K62" i="475" a="1"/>
  <c r="M80" i="475" a="1"/>
  <c r="M15" i="475" a="1"/>
  <c r="M44" i="475" a="1"/>
  <c r="M64" i="475" a="1"/>
  <c r="M57" i="475" a="1"/>
  <c r="M24" i="475" a="1"/>
  <c r="M12" i="475" a="1"/>
  <c r="K65" i="475" a="1"/>
  <c r="K59" i="475" a="1"/>
  <c r="M20" i="475" a="1"/>
  <c r="M46" i="475" a="1"/>
  <c r="K60" i="475" a="1"/>
  <c r="K18" i="475" a="1"/>
  <c r="K63" i="475" a="1"/>
  <c r="K12" i="475" a="1"/>
  <c r="M56" i="475" a="1"/>
  <c r="G81" i="475" a="1"/>
  <c r="K52" i="475" a="1"/>
  <c r="G21" i="475" a="1"/>
  <c r="M13" i="475" a="1"/>
  <c r="K14" i="475" a="1"/>
  <c r="M10" i="475" a="1"/>
  <c r="E21" i="475" a="1"/>
  <c r="M78" i="475" a="1"/>
  <c r="M55" i="475" a="1"/>
  <c r="M17" i="475" a="1"/>
  <c r="M43" i="475" a="1"/>
  <c r="M75" i="475" a="1"/>
  <c r="M37" i="475" a="1"/>
  <c r="M33" i="475" a="1"/>
  <c r="K23" i="475" a="1"/>
  <c r="M11" i="475" a="1"/>
  <c r="M22" i="475" a="1"/>
  <c r="M73" i="475" a="1"/>
  <c r="K22" i="475" a="1"/>
  <c r="M62" i="475" a="1"/>
  <c r="K57" i="475" a="1"/>
  <c r="M58" i="475" a="1"/>
  <c r="M30" i="475" a="1"/>
  <c r="L81" i="475" a="1"/>
  <c r="K61" i="475" a="1"/>
  <c r="M54" i="475" a="1"/>
  <c r="K54" i="475" a="1"/>
  <c r="K16" i="475" a="1"/>
  <c r="M42" i="475" a="1"/>
  <c r="M71" i="475" a="1"/>
  <c r="M77" i="475" a="1"/>
  <c r="K58" i="475" a="1"/>
  <c r="M32" i="475" a="1"/>
  <c r="M39" i="475" a="1"/>
  <c r="A13" i="583" l="1"/>
  <c r="A14" i="583"/>
  <c r="A15" i="583" s="1"/>
  <c r="A16" i="583" s="1"/>
  <c r="A17" i="583" s="1"/>
  <c r="M65" i="475"/>
  <c r="M80" i="475"/>
  <c r="M64" i="475"/>
  <c r="M79" i="475"/>
  <c r="M78" i="475"/>
  <c r="M63" i="475"/>
  <c r="M77" i="475"/>
  <c r="M62" i="475"/>
  <c r="M76" i="475"/>
  <c r="M61" i="475"/>
  <c r="M60" i="475"/>
  <c r="M75" i="475"/>
  <c r="M59" i="475"/>
  <c r="M74" i="475"/>
  <c r="M58" i="475"/>
  <c r="M73" i="475"/>
  <c r="M72" i="475"/>
  <c r="M57" i="475"/>
  <c r="M71" i="475"/>
  <c r="M56" i="475"/>
  <c r="M55" i="475"/>
  <c r="M70" i="475"/>
  <c r="M69" i="475"/>
  <c r="M54" i="475"/>
  <c r="M52" i="475"/>
  <c r="M26" i="475"/>
  <c r="M46" i="475"/>
  <c r="M45" i="475"/>
  <c r="M25" i="475"/>
  <c r="M24" i="475"/>
  <c r="M44" i="475"/>
  <c r="M43" i="475"/>
  <c r="M23" i="475"/>
  <c r="M22" i="475"/>
  <c r="M42" i="475"/>
  <c r="M40" i="475"/>
  <c r="M20" i="475"/>
  <c r="M39" i="475"/>
  <c r="M19" i="475"/>
  <c r="M38" i="475"/>
  <c r="M18" i="475"/>
  <c r="M17" i="475"/>
  <c r="M37" i="475"/>
  <c r="M36" i="475"/>
  <c r="M16" i="475"/>
  <c r="M15" i="475"/>
  <c r="M35" i="475"/>
  <c r="M34" i="475"/>
  <c r="M14" i="475"/>
  <c r="M33" i="475"/>
  <c r="M13" i="475"/>
  <c r="M12" i="475"/>
  <c r="M32" i="475"/>
  <c r="M31" i="475"/>
  <c r="M11" i="475"/>
  <c r="M10" i="475"/>
  <c r="M30" i="475"/>
  <c r="K54" i="475"/>
  <c r="K56" i="475"/>
  <c r="K57" i="475"/>
  <c r="K64" i="475"/>
  <c r="K58" i="475"/>
  <c r="K55" i="475"/>
  <c r="K65" i="475"/>
  <c r="K62" i="475"/>
  <c r="K61" i="475"/>
  <c r="K59" i="475"/>
  <c r="K63" i="475"/>
  <c r="K60" i="475"/>
  <c r="K13" i="475"/>
  <c r="K20" i="475"/>
  <c r="K52" i="475"/>
  <c r="K15" i="475"/>
  <c r="K24" i="475"/>
  <c r="K11" i="475"/>
  <c r="K22" i="475"/>
  <c r="K19" i="475"/>
  <c r="K16" i="475"/>
  <c r="K25" i="475"/>
  <c r="K14" i="475"/>
  <c r="K23" i="475"/>
  <c r="K18" i="475"/>
  <c r="K26" i="475"/>
  <c r="K17" i="475"/>
  <c r="K12" i="475"/>
  <c r="A17" i="611"/>
  <c r="A18" i="611" s="1"/>
  <c r="G81" i="475"/>
  <c r="L81" i="475"/>
  <c r="G66" i="475"/>
  <c r="I2" i="611"/>
  <c r="A17" i="610"/>
  <c r="A18" i="610" s="1"/>
  <c r="A19" i="610" s="1"/>
  <c r="E21" i="475"/>
  <c r="G41" i="475"/>
  <c r="G21" i="475"/>
  <c r="I2" i="610"/>
  <c r="A14" i="609"/>
  <c r="R10" i="596"/>
  <c r="R10" i="585"/>
  <c r="R10" i="582"/>
  <c r="K32" i="475" s="1" a="1"/>
  <c r="K32" i="475" s="1"/>
  <c r="A15" i="581"/>
  <c r="M10" i="588"/>
  <c r="O3" i="588" s="1"/>
  <c r="A15" i="607"/>
  <c r="A16" i="607" s="1"/>
  <c r="R10" i="604"/>
  <c r="A16" i="602"/>
  <c r="A17" i="602" s="1"/>
  <c r="A13" i="586"/>
  <c r="A14" i="586" s="1"/>
  <c r="A15" i="586" s="1"/>
  <c r="S12" i="608"/>
  <c r="R10" i="608"/>
  <c r="M77" i="608"/>
  <c r="M43" i="609"/>
  <c r="M10" i="609"/>
  <c r="O3" i="609" s="1"/>
  <c r="O11" i="609"/>
  <c r="M10" i="608"/>
  <c r="O3" i="608" s="1"/>
  <c r="A16" i="608"/>
  <c r="A17" i="608" s="1"/>
  <c r="R10" i="609"/>
  <c r="S12" i="609"/>
  <c r="M56" i="607"/>
  <c r="M10" i="607"/>
  <c r="O3" i="607" s="1"/>
  <c r="O10" i="608"/>
  <c r="O2" i="608" s="1"/>
  <c r="O77" i="608"/>
  <c r="S10" i="607"/>
  <c r="U3" i="607" s="1"/>
  <c r="T11" i="605"/>
  <c r="U10" i="605"/>
  <c r="U2" i="605" s="1"/>
  <c r="A15" i="596"/>
  <c r="O98" i="604"/>
  <c r="O10" i="604"/>
  <c r="O2" i="604" s="1"/>
  <c r="N11" i="604"/>
  <c r="U12" i="603" a="1"/>
  <c r="U12" i="603" s="1"/>
  <c r="S19" i="603"/>
  <c r="U19" i="603" s="1" a="1"/>
  <c r="U19" i="603" s="1"/>
  <c r="T19" i="603" s="1"/>
  <c r="R10" i="603"/>
  <c r="K74" i="475" s="1" a="1"/>
  <c r="K74" i="475" s="1"/>
  <c r="S10" i="604"/>
  <c r="U3" i="604" s="1"/>
  <c r="U11" i="604" a="1"/>
  <c r="U11" i="604" s="1"/>
  <c r="S10" i="606"/>
  <c r="U3" i="606" s="1"/>
  <c r="A15" i="606"/>
  <c r="A16" i="606" s="1"/>
  <c r="M98" i="604"/>
  <c r="M79" i="603"/>
  <c r="M10" i="603"/>
  <c r="O3" i="603" s="1"/>
  <c r="M10" i="604"/>
  <c r="O3" i="604" s="1"/>
  <c r="M10" i="601"/>
  <c r="O3" i="601" s="1"/>
  <c r="A16" i="605"/>
  <c r="M30" i="605"/>
  <c r="O11" i="605"/>
  <c r="M10" i="605"/>
  <c r="O3" i="605" s="1"/>
  <c r="A15" i="604"/>
  <c r="S10" i="605"/>
  <c r="U3" i="605" s="1"/>
  <c r="S10" i="601"/>
  <c r="U3" i="601" s="1"/>
  <c r="U24" i="600" a="1"/>
  <c r="U24" i="600" s="1"/>
  <c r="T24" i="600" s="1"/>
  <c r="S10" i="600"/>
  <c r="U3" i="600" s="1"/>
  <c r="M47" i="606"/>
  <c r="M10" i="606"/>
  <c r="O3" i="606" s="1"/>
  <c r="O11" i="606"/>
  <c r="A14" i="601"/>
  <c r="T12" i="606"/>
  <c r="U10" i="606"/>
  <c r="U2" i="606" s="1"/>
  <c r="A15" i="603"/>
  <c r="U10" i="601"/>
  <c r="U2" i="601" s="1"/>
  <c r="A15" i="599"/>
  <c r="M10" i="598"/>
  <c r="O3" i="598" s="1"/>
  <c r="R10" i="594"/>
  <c r="M70" i="594"/>
  <c r="M58" i="598"/>
  <c r="S13" i="595"/>
  <c r="R10" i="595"/>
  <c r="M105" i="595"/>
  <c r="M10" i="595"/>
  <c r="O3" i="595" s="1"/>
  <c r="O11" i="595"/>
  <c r="O74" i="601"/>
  <c r="N11" i="601"/>
  <c r="O10" i="601"/>
  <c r="O2" i="601" s="1"/>
  <c r="T11" i="599"/>
  <c r="M93" i="596"/>
  <c r="O11" i="596"/>
  <c r="M10" i="596"/>
  <c r="O3" i="596" s="1"/>
  <c r="A14" i="595"/>
  <c r="A15" i="594"/>
  <c r="A16" i="594" s="1"/>
  <c r="M10" i="602"/>
  <c r="O3" i="602" s="1"/>
  <c r="M60" i="602"/>
  <c r="O11" i="602"/>
  <c r="M37" i="600"/>
  <c r="O11" i="600"/>
  <c r="M10" i="600"/>
  <c r="O3" i="600" s="1"/>
  <c r="M74" i="601"/>
  <c r="R10" i="598"/>
  <c r="S12" i="598"/>
  <c r="U12" i="598" s="1" a="1"/>
  <c r="U12" i="598" s="1"/>
  <c r="T12" i="598" s="1"/>
  <c r="T11" i="595"/>
  <c r="A16" i="598"/>
  <c r="R10" i="599"/>
  <c r="M26" i="599"/>
  <c r="M10" i="599"/>
  <c r="O3" i="599" s="1"/>
  <c r="O11" i="599"/>
  <c r="S10" i="596"/>
  <c r="U3" i="596" s="1"/>
  <c r="M10" i="594"/>
  <c r="O3" i="594" s="1"/>
  <c r="T11" i="594"/>
  <c r="S10" i="602"/>
  <c r="U3" i="602" s="1"/>
  <c r="A14" i="600"/>
  <c r="O58" i="598"/>
  <c r="O10" i="598"/>
  <c r="O2" i="598" s="1"/>
  <c r="O70" i="594"/>
  <c r="N11" i="594"/>
  <c r="O10" i="594"/>
  <c r="O2" i="594" s="1"/>
  <c r="S10" i="589"/>
  <c r="U3" i="589" s="1"/>
  <c r="S10" i="591"/>
  <c r="U3" i="591" s="1"/>
  <c r="T11" i="590"/>
  <c r="U10" i="590"/>
  <c r="U2" i="590" s="1"/>
  <c r="M29" i="591"/>
  <c r="M10" i="591"/>
  <c r="O3" i="591" s="1"/>
  <c r="O11" i="591"/>
  <c r="A15" i="592"/>
  <c r="T11" i="591"/>
  <c r="U10" i="591"/>
  <c r="U2" i="591" s="1"/>
  <c r="S10" i="590"/>
  <c r="U3" i="590" s="1"/>
  <c r="O174" i="588"/>
  <c r="N11" i="588"/>
  <c r="O10" i="588"/>
  <c r="O2" i="588" s="1"/>
  <c r="M10" i="593"/>
  <c r="O3" i="593" s="1"/>
  <c r="M112" i="592"/>
  <c r="O11" i="592"/>
  <c r="M10" i="592"/>
  <c r="O3" i="592" s="1"/>
  <c r="A14" i="590"/>
  <c r="A15" i="590" s="1"/>
  <c r="A15" i="588"/>
  <c r="A16" i="588" s="1"/>
  <c r="M174" i="588"/>
  <c r="A16" i="593"/>
  <c r="O48" i="593"/>
  <c r="N11" i="593"/>
  <c r="O10" i="593"/>
  <c r="O2" i="593" s="1"/>
  <c r="S10" i="592"/>
  <c r="U3" i="592" s="1"/>
  <c r="U11" i="592" a="1"/>
  <c r="U11" i="592" s="1"/>
  <c r="R10" i="588"/>
  <c r="M48" i="593"/>
  <c r="R10" i="593"/>
  <c r="S11" i="593"/>
  <c r="R10" i="591"/>
  <c r="M37" i="589"/>
  <c r="M10" i="589"/>
  <c r="O3" i="589" s="1"/>
  <c r="A12" i="589"/>
  <c r="A13" i="589" s="1"/>
  <c r="S10" i="588"/>
  <c r="U3" i="588" s="1"/>
  <c r="U11" i="588" a="1"/>
  <c r="U11" i="588" s="1"/>
  <c r="A14" i="591"/>
  <c r="M97" i="590"/>
  <c r="M10" i="590"/>
  <c r="O3" i="590" s="1"/>
  <c r="O11" i="590"/>
  <c r="M43" i="586"/>
  <c r="S10" i="587"/>
  <c r="U3" i="587" s="1"/>
  <c r="S10" i="586"/>
  <c r="U3" i="586" s="1"/>
  <c r="M75" i="584"/>
  <c r="M10" i="584"/>
  <c r="O3" i="584" s="1"/>
  <c r="O11" i="584"/>
  <c r="R10" i="587"/>
  <c r="K37" i="475" s="1" a="1"/>
  <c r="K37" i="475" s="1"/>
  <c r="A17" i="585"/>
  <c r="A13" i="587"/>
  <c r="M33" i="587"/>
  <c r="M10" i="587"/>
  <c r="O3" i="587" s="1"/>
  <c r="S10" i="584"/>
  <c r="U3" i="584" s="1"/>
  <c r="M10" i="586"/>
  <c r="O3" i="586" s="1"/>
  <c r="U11" i="585" a="1"/>
  <c r="U11" i="585" s="1"/>
  <c r="S10" i="585"/>
  <c r="U3" i="585" s="1"/>
  <c r="U10" i="586"/>
  <c r="U2" i="586" s="1"/>
  <c r="O43" i="586"/>
  <c r="N11" i="586"/>
  <c r="O10" i="586"/>
  <c r="O2" i="586" s="1"/>
  <c r="A14" i="584"/>
  <c r="A15" i="584" s="1"/>
  <c r="M166" i="585"/>
  <c r="O11" i="585"/>
  <c r="M10" i="585"/>
  <c r="O3" i="585" s="1"/>
  <c r="O10" i="582"/>
  <c r="O2" i="582" s="1"/>
  <c r="M74" i="582"/>
  <c r="S10" i="583"/>
  <c r="U3" i="583" s="1"/>
  <c r="M76" i="583"/>
  <c r="M10" i="583"/>
  <c r="O3" i="583" s="1"/>
  <c r="M10" i="582"/>
  <c r="A14" i="582"/>
  <c r="T11" i="582"/>
  <c r="U10" i="582"/>
  <c r="U2" i="582" s="1"/>
  <c r="O74" i="582"/>
  <c r="S10" i="582"/>
  <c r="U3" i="582" s="1"/>
  <c r="R10" i="581"/>
  <c r="A16" i="581"/>
  <c r="M56" i="581"/>
  <c r="M10" i="581"/>
  <c r="O3" i="581" s="1"/>
  <c r="O11" i="581"/>
  <c r="U10" i="581"/>
  <c r="U2" i="581" s="1"/>
  <c r="S10" i="581"/>
  <c r="U3" i="581" s="1"/>
  <c r="L10" i="580"/>
  <c r="A14" i="580"/>
  <c r="M53" i="580"/>
  <c r="O12" i="580"/>
  <c r="M10" i="580"/>
  <c r="O3" i="580" s="1"/>
  <c r="L53" i="580"/>
  <c r="R10" i="580"/>
  <c r="S12" i="580"/>
  <c r="U7" i="580"/>
  <c r="U7" i="519"/>
  <c r="U68" i="519" a="1"/>
  <c r="U68" i="519" s="1"/>
  <c r="T68" i="519" s="1"/>
  <c r="U85" i="519" a="1"/>
  <c r="U85" i="519" s="1"/>
  <c r="T85" i="519" s="1"/>
  <c r="U70" i="519" a="1"/>
  <c r="U70" i="519" s="1"/>
  <c r="T70" i="519" s="1"/>
  <c r="U95" i="519" a="1"/>
  <c r="U95" i="519" s="1"/>
  <c r="T95" i="519" s="1"/>
  <c r="U137" i="519" a="1"/>
  <c r="U137" i="519" s="1"/>
  <c r="T137" i="519" s="1"/>
  <c r="U114" i="519" a="1"/>
  <c r="U114" i="519" s="1"/>
  <c r="T114" i="519" s="1"/>
  <c r="U44" i="519" a="1"/>
  <c r="U44" i="519" s="1"/>
  <c r="T44" i="519" s="1"/>
  <c r="U132" i="519" a="1"/>
  <c r="U132" i="519" s="1"/>
  <c r="T132" i="519" s="1"/>
  <c r="U150" i="519" a="1"/>
  <c r="U150" i="519" s="1"/>
  <c r="T150" i="519" s="1"/>
  <c r="U115" i="519" a="1"/>
  <c r="U115" i="519" s="1"/>
  <c r="T115" i="519" s="1"/>
  <c r="U65" i="519" a="1"/>
  <c r="U65" i="519" s="1"/>
  <c r="T65" i="519" s="1"/>
  <c r="U79" i="519" a="1"/>
  <c r="U79" i="519" s="1"/>
  <c r="T79" i="519" s="1"/>
  <c r="U140" i="519" a="1"/>
  <c r="U140" i="519" s="1"/>
  <c r="T140" i="519" s="1"/>
  <c r="U93" i="519" a="1"/>
  <c r="U93" i="519" s="1"/>
  <c r="T93" i="519" s="1"/>
  <c r="U94" i="519" a="1"/>
  <c r="U94" i="519" s="1"/>
  <c r="T94" i="519" s="1"/>
  <c r="U103" i="519" a="1"/>
  <c r="U103" i="519" s="1"/>
  <c r="T103" i="519" s="1"/>
  <c r="U122" i="519" a="1"/>
  <c r="U122" i="519" s="1"/>
  <c r="T122" i="519" s="1"/>
  <c r="U128" i="519" a="1"/>
  <c r="U128" i="519" s="1"/>
  <c r="T128" i="519" s="1"/>
  <c r="U43" i="519" a="1"/>
  <c r="U43" i="519" s="1"/>
  <c r="T43" i="519" s="1"/>
  <c r="U81" i="519" a="1"/>
  <c r="U81" i="519" s="1"/>
  <c r="T81" i="519" s="1"/>
  <c r="U99" i="519" a="1"/>
  <c r="U99" i="519" s="1"/>
  <c r="T99" i="519" s="1"/>
  <c r="U84" i="519" a="1"/>
  <c r="U84" i="519" s="1"/>
  <c r="T84" i="519" s="1"/>
  <c r="U74" i="519" a="1"/>
  <c r="U74" i="519" s="1"/>
  <c r="T74" i="519" s="1"/>
  <c r="U145" i="519" a="1"/>
  <c r="U145" i="519" s="1"/>
  <c r="T145" i="519" s="1"/>
  <c r="U139" i="519" a="1"/>
  <c r="U139" i="519" s="1"/>
  <c r="T139" i="519" s="1"/>
  <c r="U113" i="519" a="1"/>
  <c r="U113" i="519" s="1"/>
  <c r="T113" i="519" s="1"/>
  <c r="U57" i="519" a="1"/>
  <c r="U57" i="519" s="1"/>
  <c r="T57" i="519" s="1"/>
  <c r="U146" i="519" a="1"/>
  <c r="U146" i="519" s="1"/>
  <c r="T146" i="519" s="1"/>
  <c r="U156" i="519" a="1"/>
  <c r="U156" i="519" s="1"/>
  <c r="T156" i="519" s="1"/>
  <c r="U117" i="519" a="1"/>
  <c r="U117" i="519" s="1"/>
  <c r="T117" i="519" s="1"/>
  <c r="U110" i="519" a="1"/>
  <c r="U110" i="519" s="1"/>
  <c r="T110" i="519" s="1"/>
  <c r="U119" i="519" a="1"/>
  <c r="U119" i="519" s="1"/>
  <c r="T119" i="519" s="1"/>
  <c r="U33" i="519" a="1"/>
  <c r="U33" i="519" s="1"/>
  <c r="T33" i="519" s="1"/>
  <c r="U37" i="519" a="1"/>
  <c r="U37" i="519" s="1"/>
  <c r="T37" i="519" s="1"/>
  <c r="U39" i="519" a="1"/>
  <c r="U39" i="519" s="1"/>
  <c r="T39" i="519" s="1"/>
  <c r="U154" i="519" a="1"/>
  <c r="U154" i="519" s="1"/>
  <c r="T154" i="519" s="1"/>
  <c r="U120" i="519" a="1"/>
  <c r="U120" i="519" s="1"/>
  <c r="T120" i="519" s="1"/>
  <c r="U27" i="519" a="1"/>
  <c r="U27" i="519" s="1"/>
  <c r="T27" i="519" s="1"/>
  <c r="U76" i="519" a="1"/>
  <c r="U76" i="519" s="1"/>
  <c r="T76" i="519" s="1"/>
  <c r="U158" i="519" a="1"/>
  <c r="U158" i="519" s="1"/>
  <c r="T158" i="519" s="1"/>
  <c r="U131" i="519" a="1"/>
  <c r="U131" i="519" s="1"/>
  <c r="T131" i="519" s="1"/>
  <c r="U98" i="519" a="1"/>
  <c r="U98" i="519" s="1"/>
  <c r="T98" i="519" s="1"/>
  <c r="U17" i="519" a="1"/>
  <c r="U17" i="519" s="1"/>
  <c r="T17" i="519" s="1"/>
  <c r="U52" i="519" a="1"/>
  <c r="U52" i="519" s="1"/>
  <c r="T52" i="519" s="1"/>
  <c r="U148" i="519" a="1"/>
  <c r="U148" i="519" s="1"/>
  <c r="T148" i="519" s="1"/>
  <c r="U101" i="519" a="1"/>
  <c r="U101" i="519" s="1"/>
  <c r="T101" i="519" s="1"/>
  <c r="U102" i="519" a="1"/>
  <c r="U102" i="519" s="1"/>
  <c r="T102" i="519" s="1"/>
  <c r="U23" i="519" a="1"/>
  <c r="U23" i="519" s="1"/>
  <c r="T23" i="519" s="1"/>
  <c r="U111" i="519" a="1"/>
  <c r="U111" i="519" s="1"/>
  <c r="T111" i="519" s="1"/>
  <c r="U136" i="519" a="1"/>
  <c r="U136" i="519" s="1"/>
  <c r="T136" i="519" s="1"/>
  <c r="U51" i="519" a="1"/>
  <c r="U51" i="519" s="1"/>
  <c r="T51" i="519" s="1"/>
  <c r="U30" i="519" a="1"/>
  <c r="U30" i="519" s="1"/>
  <c r="T30" i="519" s="1"/>
  <c r="U92" i="519" a="1"/>
  <c r="U92" i="519" s="1"/>
  <c r="T92" i="519" s="1"/>
  <c r="U31" i="519" a="1"/>
  <c r="U31" i="519" s="1"/>
  <c r="T31" i="519" s="1"/>
  <c r="U56" i="519" a="1"/>
  <c r="U56" i="519" s="1"/>
  <c r="T56" i="519" s="1"/>
  <c r="U152" i="519" a="1"/>
  <c r="U152" i="519" s="1"/>
  <c r="T152" i="519" s="1"/>
  <c r="U59" i="519" a="1"/>
  <c r="U59" i="519" s="1"/>
  <c r="T59" i="519" s="1"/>
  <c r="U147" i="519" a="1"/>
  <c r="U147" i="519" s="1"/>
  <c r="T147" i="519" s="1"/>
  <c r="U25" i="519" a="1"/>
  <c r="U25" i="519" s="1"/>
  <c r="T25" i="519" s="1"/>
  <c r="U90" i="519" a="1"/>
  <c r="U90" i="519" s="1"/>
  <c r="T90" i="519" s="1"/>
  <c r="U58" i="519" a="1"/>
  <c r="U58" i="519" s="1"/>
  <c r="T58" i="519" s="1"/>
  <c r="U109" i="519" a="1"/>
  <c r="U109" i="519" s="1"/>
  <c r="T109" i="519" s="1"/>
  <c r="U100" i="519" a="1"/>
  <c r="U100" i="519" s="1"/>
  <c r="T100" i="519" s="1"/>
  <c r="U133" i="519" a="1"/>
  <c r="U133" i="519" s="1"/>
  <c r="T133" i="519" s="1"/>
  <c r="U26" i="519" a="1"/>
  <c r="U26" i="519" s="1"/>
  <c r="T26" i="519" s="1"/>
  <c r="U118" i="519" a="1"/>
  <c r="U118" i="519" s="1"/>
  <c r="T118" i="519" s="1"/>
  <c r="U127" i="519" a="1"/>
  <c r="U127" i="519" s="1"/>
  <c r="T127" i="519" s="1"/>
  <c r="U80" i="519" a="1"/>
  <c r="U80" i="519" s="1"/>
  <c r="T80" i="519" s="1"/>
  <c r="U73" i="519" a="1"/>
  <c r="U73" i="519" s="1"/>
  <c r="T73" i="519" s="1"/>
  <c r="U67" i="519" a="1"/>
  <c r="U67" i="519" s="1"/>
  <c r="T67" i="519" s="1"/>
  <c r="U155" i="519" a="1"/>
  <c r="U155" i="519" s="1"/>
  <c r="T155" i="519" s="1"/>
  <c r="U50" i="519" a="1"/>
  <c r="U50" i="519" s="1"/>
  <c r="T50" i="519" s="1"/>
  <c r="U130" i="519" a="1"/>
  <c r="U130" i="519" s="1"/>
  <c r="T130" i="519" s="1"/>
  <c r="U97" i="519" a="1"/>
  <c r="U97" i="519" s="1"/>
  <c r="T97" i="519" s="1"/>
  <c r="U135" i="519" a="1"/>
  <c r="U135" i="519" s="1"/>
  <c r="T135" i="519" s="1"/>
  <c r="U108" i="519" a="1"/>
  <c r="U108" i="519" s="1"/>
  <c r="T108" i="519" s="1"/>
  <c r="U53" i="519" a="1"/>
  <c r="U53" i="519" s="1"/>
  <c r="T53" i="519" s="1"/>
  <c r="U141" i="519" a="1"/>
  <c r="U141" i="519" s="1"/>
  <c r="T141" i="519" s="1"/>
  <c r="U22" i="519" a="1"/>
  <c r="U22" i="519" s="1"/>
  <c r="T22" i="519" s="1"/>
  <c r="U126" i="519" a="1"/>
  <c r="U126" i="519" s="1"/>
  <c r="T126" i="519" s="1"/>
  <c r="U47" i="519" a="1"/>
  <c r="U47" i="519" s="1"/>
  <c r="T47" i="519" s="1"/>
  <c r="U151" i="519" a="1"/>
  <c r="U151" i="519" s="1"/>
  <c r="T151" i="519" s="1"/>
  <c r="U88" i="519" a="1"/>
  <c r="U88" i="519" s="1"/>
  <c r="T88" i="519" s="1"/>
  <c r="U121" i="519" a="1"/>
  <c r="U121" i="519" s="1"/>
  <c r="T121" i="519" s="1"/>
  <c r="U75" i="519" a="1"/>
  <c r="U75" i="519" s="1"/>
  <c r="T75" i="519" s="1"/>
  <c r="U89" i="519" a="1"/>
  <c r="U89" i="519" s="1"/>
  <c r="T89" i="519" s="1"/>
  <c r="U138" i="519" a="1"/>
  <c r="U138" i="519" s="1"/>
  <c r="T138" i="519" s="1"/>
  <c r="U38" i="519" a="1"/>
  <c r="U38" i="519" s="1"/>
  <c r="T38" i="519" s="1"/>
  <c r="U61" i="519" a="1"/>
  <c r="U61" i="519" s="1"/>
  <c r="T61" i="519" s="1"/>
  <c r="U116" i="519" a="1"/>
  <c r="U116" i="519" s="1"/>
  <c r="T116" i="519" s="1"/>
  <c r="U69" i="519" a="1"/>
  <c r="U69" i="519" s="1"/>
  <c r="T69" i="519" s="1"/>
  <c r="U149" i="519" a="1"/>
  <c r="U149" i="519" s="1"/>
  <c r="T149" i="519" s="1"/>
  <c r="U54" i="519" a="1"/>
  <c r="U54" i="519" s="1"/>
  <c r="T54" i="519" s="1"/>
  <c r="U134" i="519" a="1"/>
  <c r="U134" i="519" s="1"/>
  <c r="T134" i="519" s="1"/>
  <c r="U63" i="519" a="1"/>
  <c r="U63" i="519" s="1"/>
  <c r="T63" i="519" s="1"/>
  <c r="U159" i="519" a="1"/>
  <c r="U159" i="519" s="1"/>
  <c r="T159" i="519" s="1"/>
  <c r="U104" i="519" a="1"/>
  <c r="U104" i="519" s="1"/>
  <c r="T104" i="519" s="1"/>
  <c r="U83" i="519" a="1"/>
  <c r="U83" i="519" s="1"/>
  <c r="T83" i="519" s="1"/>
  <c r="U129" i="519" a="1"/>
  <c r="U129" i="519" s="1"/>
  <c r="T129" i="519" s="1"/>
  <c r="U66" i="519" a="1"/>
  <c r="U66" i="519" s="1"/>
  <c r="T66" i="519" s="1"/>
  <c r="U20" i="519" a="1"/>
  <c r="U20" i="519" s="1"/>
  <c r="T20" i="519" s="1"/>
  <c r="U78" i="519" a="1"/>
  <c r="U78" i="519" s="1"/>
  <c r="T78" i="519" s="1"/>
  <c r="U36" i="519" a="1"/>
  <c r="U36" i="519" s="1"/>
  <c r="T36" i="519" s="1"/>
  <c r="U124" i="519" a="1"/>
  <c r="U124" i="519" s="1"/>
  <c r="T124" i="519" s="1"/>
  <c r="U77" i="519" a="1"/>
  <c r="U77" i="519" s="1"/>
  <c r="T77" i="519" s="1"/>
  <c r="U157" i="519" a="1"/>
  <c r="U157" i="519" s="1"/>
  <c r="T157" i="519" s="1"/>
  <c r="U62" i="519" a="1"/>
  <c r="U62" i="519" s="1"/>
  <c r="T62" i="519" s="1"/>
  <c r="U142" i="519" a="1"/>
  <c r="U142" i="519" s="1"/>
  <c r="T142" i="519" s="1"/>
  <c r="U87" i="519" a="1"/>
  <c r="U87" i="519" s="1"/>
  <c r="T87" i="519" s="1"/>
  <c r="U41" i="519" a="1"/>
  <c r="U41" i="519" s="1"/>
  <c r="T41" i="519" s="1"/>
  <c r="U112" i="519" a="1"/>
  <c r="U112" i="519" s="1"/>
  <c r="T112" i="519" s="1"/>
  <c r="U19" i="519" a="1"/>
  <c r="U19" i="519" s="1"/>
  <c r="T19" i="519" s="1"/>
  <c r="U91" i="519" a="1"/>
  <c r="U91" i="519" s="1"/>
  <c r="T91" i="519" s="1"/>
  <c r="U82" i="519" a="1"/>
  <c r="U82" i="519" s="1"/>
  <c r="T82" i="519" s="1"/>
  <c r="U34" i="519" a="1"/>
  <c r="U34" i="519" s="1"/>
  <c r="T34" i="519" s="1"/>
  <c r="U153" i="519" a="1"/>
  <c r="U153" i="519" s="1"/>
  <c r="T153" i="519" s="1"/>
  <c r="U60" i="519" a="1"/>
  <c r="U60" i="519" s="1"/>
  <c r="T60" i="519" s="1"/>
  <c r="U86" i="519" a="1"/>
  <c r="U86" i="519" s="1"/>
  <c r="T86" i="519" s="1"/>
  <c r="R143" i="519"/>
  <c r="S143" i="519" s="1"/>
  <c r="R64" i="519"/>
  <c r="S64" i="519" s="1"/>
  <c r="R16" i="519"/>
  <c r="S16" i="519" s="1"/>
  <c r="R24" i="519"/>
  <c r="S24" i="519" s="1"/>
  <c r="R32" i="519"/>
  <c r="S32" i="519" s="1"/>
  <c r="R96" i="519"/>
  <c r="S96" i="519" s="1"/>
  <c r="R40" i="519"/>
  <c r="S40" i="519" s="1"/>
  <c r="R48" i="519"/>
  <c r="S48" i="519" s="1"/>
  <c r="F73" i="475" a="1"/>
  <c r="F60" i="475" a="1"/>
  <c r="F24" i="475" a="1"/>
  <c r="K80" i="475" a="1"/>
  <c r="F34" i="475" a="1"/>
  <c r="E24" i="475" a="1"/>
  <c r="F31" i="475" a="1"/>
  <c r="F54" i="475" a="1"/>
  <c r="F20" i="475" a="1"/>
  <c r="F32" i="475" a="1"/>
  <c r="F36" i="475" a="1"/>
  <c r="F11" i="475" a="1"/>
  <c r="F22" i="475" a="1"/>
  <c r="K10" i="475" a="1"/>
  <c r="F14" i="475" a="1"/>
  <c r="F57" i="475" a="1"/>
  <c r="F58" i="475" a="1"/>
  <c r="L66" i="475" a="1"/>
  <c r="F15" i="475" a="1"/>
  <c r="E16" i="475" a="1"/>
  <c r="L21" i="475" a="1"/>
  <c r="F63" i="475" a="1"/>
  <c r="E36" i="475" a="1"/>
  <c r="F52" i="475" a="1"/>
  <c r="E32" i="475" a="1"/>
  <c r="F78" i="475" a="1"/>
  <c r="E77" i="475" a="1"/>
  <c r="E72" i="475" a="1"/>
  <c r="F65" i="475" a="1"/>
  <c r="E54" i="475" a="1"/>
  <c r="F64" i="475" a="1"/>
  <c r="F62" i="475" a="1"/>
  <c r="F39" i="475" a="1"/>
  <c r="F23" i="475" a="1"/>
  <c r="E40" i="475" a="1"/>
  <c r="E18" i="475" a="1"/>
  <c r="F25" i="475" a="1"/>
  <c r="E25" i="475" a="1"/>
  <c r="E12" i="475" a="1"/>
  <c r="F75" i="475" a="1"/>
  <c r="F13" i="475" a="1"/>
  <c r="F17" i="475" a="1"/>
  <c r="F72" i="475" a="1"/>
  <c r="F10" i="475" a="1"/>
  <c r="F43" i="475" a="1"/>
  <c r="E57" i="475" a="1"/>
  <c r="F35" i="475" a="1"/>
  <c r="F38" i="475" a="1"/>
  <c r="F61" i="475" a="1"/>
  <c r="F33" i="475" a="1"/>
  <c r="F16" i="475" a="1"/>
  <c r="E42" i="475" a="1"/>
  <c r="F76" i="475" a="1"/>
  <c r="F77" i="475" a="1"/>
  <c r="F26" i="475" a="1"/>
  <c r="E64" i="475" a="1"/>
  <c r="F42" i="475" a="1"/>
  <c r="E31" i="475" a="1"/>
  <c r="F71" i="475" a="1"/>
  <c r="F19" i="475" a="1"/>
  <c r="F18" i="475" a="1"/>
  <c r="F55" i="475" a="1"/>
  <c r="F56" i="475" a="1"/>
  <c r="F59" i="475" a="1"/>
  <c r="F40" i="475" a="1"/>
  <c r="E76" i="475" a="1"/>
  <c r="E60" i="475" a="1"/>
  <c r="L41" i="475" a="1"/>
  <c r="F37" i="475" a="1"/>
  <c r="F78" i="475" l="1"/>
  <c r="F77" i="475"/>
  <c r="F76" i="475"/>
  <c r="F75" i="475"/>
  <c r="F73" i="475"/>
  <c r="F72" i="475"/>
  <c r="F71" i="475"/>
  <c r="F43" i="475"/>
  <c r="F42" i="475"/>
  <c r="F40" i="475"/>
  <c r="F39" i="475"/>
  <c r="F38" i="475"/>
  <c r="F37" i="475"/>
  <c r="F36" i="475"/>
  <c r="F35" i="475"/>
  <c r="F34" i="475"/>
  <c r="F33" i="475"/>
  <c r="F32" i="475"/>
  <c r="F31" i="475"/>
  <c r="F59" i="475"/>
  <c r="F64" i="475"/>
  <c r="F58" i="475"/>
  <c r="F61" i="475"/>
  <c r="F62" i="475"/>
  <c r="F63" i="475"/>
  <c r="F56" i="475"/>
  <c r="F57" i="475"/>
  <c r="F54" i="475"/>
  <c r="F65" i="475"/>
  <c r="F55" i="475"/>
  <c r="F60" i="475"/>
  <c r="K67" i="475"/>
  <c r="F14" i="475"/>
  <c r="F22" i="475"/>
  <c r="F10" i="475"/>
  <c r="F16" i="475"/>
  <c r="F20" i="475"/>
  <c r="F17" i="475"/>
  <c r="F24" i="475"/>
  <c r="F25" i="475"/>
  <c r="F11" i="475"/>
  <c r="F52" i="475"/>
  <c r="F26" i="475"/>
  <c r="F13" i="475"/>
  <c r="F15" i="475"/>
  <c r="F19" i="475"/>
  <c r="F18" i="475"/>
  <c r="F23" i="475"/>
  <c r="K10" i="475"/>
  <c r="A19" i="611"/>
  <c r="A20" i="611" s="1"/>
  <c r="K80" i="475"/>
  <c r="K82" i="475" s="1"/>
  <c r="L66" i="475"/>
  <c r="K4" i="611"/>
  <c r="E25" i="475"/>
  <c r="A20" i="610"/>
  <c r="L21" i="475"/>
  <c r="L41" i="475"/>
  <c r="K4" i="610"/>
  <c r="E18" i="475"/>
  <c r="E24" i="475"/>
  <c r="E76" i="475"/>
  <c r="E31" i="475"/>
  <c r="E57" i="475"/>
  <c r="E77" i="475"/>
  <c r="E64" i="475"/>
  <c r="E12" i="475"/>
  <c r="E36" i="475"/>
  <c r="E40" i="475"/>
  <c r="E54" i="475"/>
  <c r="E60" i="475"/>
  <c r="E32" i="475"/>
  <c r="E72" i="475"/>
  <c r="E16" i="475"/>
  <c r="E42" i="475"/>
  <c r="A15" i="609"/>
  <c r="I3" i="604"/>
  <c r="I3" i="602"/>
  <c r="A18" i="602"/>
  <c r="A19" i="602" s="1"/>
  <c r="A20" i="602" s="1"/>
  <c r="Q10" i="601"/>
  <c r="Q10" i="592"/>
  <c r="I3" i="585"/>
  <c r="K10" i="589"/>
  <c r="K10" i="588"/>
  <c r="K10" i="593"/>
  <c r="I3" i="588"/>
  <c r="K10" i="609"/>
  <c r="A16" i="604"/>
  <c r="A17" i="604" s="1"/>
  <c r="I2" i="601"/>
  <c r="I3" i="600"/>
  <c r="K10" i="586"/>
  <c r="A16" i="586"/>
  <c r="A17" i="586" s="1"/>
  <c r="I3" i="586"/>
  <c r="I3" i="583"/>
  <c r="I3" i="581"/>
  <c r="Q10" i="581"/>
  <c r="K10" i="608"/>
  <c r="Q10" i="607"/>
  <c r="K10" i="607"/>
  <c r="Q10" i="606"/>
  <c r="I3" i="606"/>
  <c r="I3" i="601"/>
  <c r="Q10" i="600"/>
  <c r="U10" i="600"/>
  <c r="U2" i="600" s="1"/>
  <c r="S10" i="598"/>
  <c r="U3" i="598" s="1"/>
  <c r="I3" i="596"/>
  <c r="Q10" i="596"/>
  <c r="K10" i="595"/>
  <c r="I3" i="592"/>
  <c r="Q10" i="591"/>
  <c r="I3" i="591"/>
  <c r="K10" i="591"/>
  <c r="I3" i="590"/>
  <c r="Q10" i="587"/>
  <c r="Q10" i="586"/>
  <c r="Q10" i="585"/>
  <c r="Q10" i="584"/>
  <c r="U12" i="609" a="1"/>
  <c r="U12" i="609" s="1"/>
  <c r="S10" i="609"/>
  <c r="U3" i="609" s="1"/>
  <c r="U10" i="607"/>
  <c r="U2" i="607" s="1"/>
  <c r="O43" i="609"/>
  <c r="N11" i="609"/>
  <c r="O10" i="609"/>
  <c r="O2" i="609" s="1"/>
  <c r="A17" i="607"/>
  <c r="A18" i="607" s="1"/>
  <c r="U12" i="608" a="1"/>
  <c r="U12" i="608" s="1"/>
  <c r="S10" i="608"/>
  <c r="U3" i="608" s="1"/>
  <c r="O10" i="607"/>
  <c r="O2" i="607" s="1"/>
  <c r="O56" i="607"/>
  <c r="A18" i="608"/>
  <c r="I3" i="607"/>
  <c r="U10" i="598"/>
  <c r="U2" i="598" s="1"/>
  <c r="A16" i="599"/>
  <c r="A17" i="599" s="1"/>
  <c r="A18" i="599" s="1"/>
  <c r="S10" i="603"/>
  <c r="U3" i="603" s="1"/>
  <c r="N11" i="600"/>
  <c r="O37" i="600"/>
  <c r="O10" i="600"/>
  <c r="O2" i="600" s="1"/>
  <c r="Q10" i="602"/>
  <c r="K10" i="606"/>
  <c r="A15" i="600"/>
  <c r="A16" i="600" s="1"/>
  <c r="A17" i="600" s="1"/>
  <c r="K10" i="600"/>
  <c r="K10" i="596"/>
  <c r="K10" i="594"/>
  <c r="K10" i="605"/>
  <c r="K10" i="604"/>
  <c r="A15" i="601"/>
  <c r="S10" i="599"/>
  <c r="U3" i="599" s="1"/>
  <c r="U10" i="602"/>
  <c r="U2" i="602" s="1"/>
  <c r="A15" i="595"/>
  <c r="A16" i="595" s="1"/>
  <c r="O105" i="595"/>
  <c r="N11" i="595"/>
  <c r="O10" i="595"/>
  <c r="O2" i="595" s="1"/>
  <c r="U13" i="595" a="1"/>
  <c r="U13" i="595" s="1"/>
  <c r="S10" i="595"/>
  <c r="U3" i="595" s="1"/>
  <c r="S10" i="594"/>
  <c r="U3" i="594" s="1"/>
  <c r="A17" i="598"/>
  <c r="A16" i="603"/>
  <c r="O47" i="606"/>
  <c r="N11" i="606"/>
  <c r="O10" i="606"/>
  <c r="O2" i="606" s="1"/>
  <c r="O79" i="603"/>
  <c r="O10" i="603"/>
  <c r="O2" i="603" s="1"/>
  <c r="T11" i="604"/>
  <c r="U10" i="604"/>
  <c r="U2" i="604" s="1"/>
  <c r="T12" i="603"/>
  <c r="U10" i="603"/>
  <c r="U2" i="603" s="1"/>
  <c r="A17" i="606"/>
  <c r="U10" i="596"/>
  <c r="U2" i="596" s="1"/>
  <c r="A17" i="605"/>
  <c r="Q10" i="605"/>
  <c r="O93" i="596"/>
  <c r="N11" i="596"/>
  <c r="O10" i="596"/>
  <c r="O2" i="596" s="1"/>
  <c r="K10" i="601"/>
  <c r="K10" i="602"/>
  <c r="I3" i="605"/>
  <c r="K10" i="598"/>
  <c r="A16" i="596"/>
  <c r="O26" i="599"/>
  <c r="O10" i="599"/>
  <c r="O2" i="599" s="1"/>
  <c r="N11" i="599"/>
  <c r="A17" i="594"/>
  <c r="O60" i="602"/>
  <c r="N11" i="602"/>
  <c r="O10" i="602"/>
  <c r="O2" i="602" s="1"/>
  <c r="K10" i="599"/>
  <c r="O30" i="605"/>
  <c r="N11" i="605"/>
  <c r="O10" i="605"/>
  <c r="O2" i="605" s="1"/>
  <c r="Q10" i="604"/>
  <c r="K10" i="603"/>
  <c r="O37" i="589"/>
  <c r="O10" i="589"/>
  <c r="O2" i="589" s="1"/>
  <c r="K10" i="590"/>
  <c r="A17" i="593"/>
  <c r="A16" i="592"/>
  <c r="Q10" i="590"/>
  <c r="Q10" i="589"/>
  <c r="U10" i="589"/>
  <c r="U2" i="589" s="1"/>
  <c r="Q10" i="588"/>
  <c r="O29" i="591"/>
  <c r="O10" i="591"/>
  <c r="O2" i="591" s="1"/>
  <c r="N11" i="591"/>
  <c r="A17" i="588"/>
  <c r="A18" i="588" s="1"/>
  <c r="A14" i="589"/>
  <c r="A15" i="589" s="1"/>
  <c r="A16" i="589" s="1"/>
  <c r="U10" i="592"/>
  <c r="U2" i="592" s="1"/>
  <c r="T11" i="592"/>
  <c r="K10" i="592"/>
  <c r="U10" i="588"/>
  <c r="U2" i="588" s="1"/>
  <c r="T11" i="588"/>
  <c r="O112" i="592"/>
  <c r="N11" i="592"/>
  <c r="O10" i="592"/>
  <c r="O2" i="592" s="1"/>
  <c r="N11" i="590"/>
  <c r="O10" i="590"/>
  <c r="O2" i="590" s="1"/>
  <c r="O97" i="590"/>
  <c r="A15" i="591"/>
  <c r="I3" i="589"/>
  <c r="A16" i="590"/>
  <c r="U11" i="593" a="1"/>
  <c r="U11" i="593" s="1"/>
  <c r="S10" i="593"/>
  <c r="U3" i="593" s="1"/>
  <c r="A14" i="587"/>
  <c r="U10" i="584"/>
  <c r="U2" i="584" s="1"/>
  <c r="O166" i="585"/>
  <c r="N11" i="585"/>
  <c r="O10" i="585"/>
  <c r="O2" i="585" s="1"/>
  <c r="T11" i="585"/>
  <c r="U10" i="585"/>
  <c r="U2" i="585" s="1"/>
  <c r="I3" i="587"/>
  <c r="A16" i="584"/>
  <c r="A17" i="584" s="1"/>
  <c r="K10" i="584"/>
  <c r="I2" i="586"/>
  <c r="O33" i="587"/>
  <c r="O10" i="587"/>
  <c r="O2" i="587" s="1"/>
  <c r="O75" i="584"/>
  <c r="O10" i="584"/>
  <c r="O2" i="584" s="1"/>
  <c r="N11" i="584"/>
  <c r="I3" i="584"/>
  <c r="K10" i="585"/>
  <c r="A18" i="585"/>
  <c r="K10" i="587"/>
  <c r="U10" i="587"/>
  <c r="U2" i="587" s="1"/>
  <c r="O76" i="583"/>
  <c r="O10" i="583"/>
  <c r="O2" i="583" s="1"/>
  <c r="A18" i="583"/>
  <c r="A19" i="583" s="1"/>
  <c r="O3" i="582"/>
  <c r="K10" i="582"/>
  <c r="K10" i="583"/>
  <c r="A15" i="582"/>
  <c r="A16" i="582" s="1"/>
  <c r="U10" i="583"/>
  <c r="U2" i="583" s="1"/>
  <c r="I2" i="582"/>
  <c r="Q10" i="583"/>
  <c r="Q10" i="582"/>
  <c r="O56" i="581"/>
  <c r="N11" i="581"/>
  <c r="O10" i="581"/>
  <c r="O2" i="581" s="1"/>
  <c r="A17" i="581"/>
  <c r="A18" i="581" s="1"/>
  <c r="K10" i="581"/>
  <c r="K10" i="580"/>
  <c r="S10" i="580"/>
  <c r="U3" i="580" s="1"/>
  <c r="U12" i="580" a="1"/>
  <c r="U12" i="580" s="1"/>
  <c r="O53" i="580"/>
  <c r="N12" i="580"/>
  <c r="O10" i="580"/>
  <c r="O2" i="580" s="1"/>
  <c r="A15" i="580"/>
  <c r="U96" i="519" a="1"/>
  <c r="U96" i="519" s="1"/>
  <c r="T96" i="519" s="1"/>
  <c r="U32" i="519" a="1"/>
  <c r="U32" i="519" s="1"/>
  <c r="T32" i="519" s="1"/>
  <c r="U24" i="519" a="1"/>
  <c r="U24" i="519" s="1"/>
  <c r="T24" i="519" s="1"/>
  <c r="U64" i="519" a="1"/>
  <c r="U64" i="519" s="1"/>
  <c r="T64" i="519" s="1"/>
  <c r="U16" i="519" a="1"/>
  <c r="U16" i="519" s="1"/>
  <c r="T16" i="519" s="1"/>
  <c r="U143" i="519" a="1"/>
  <c r="U143" i="519" s="1"/>
  <c r="T143" i="519" s="1"/>
  <c r="U48" i="519" a="1"/>
  <c r="U48" i="519" s="1"/>
  <c r="T48" i="519" s="1"/>
  <c r="U40" i="519" a="1"/>
  <c r="U40" i="519" s="1"/>
  <c r="T40" i="519" s="1"/>
  <c r="G43" i="475" a="1"/>
  <c r="G37" i="475" a="1"/>
  <c r="G39" i="475" a="1"/>
  <c r="G33" i="475" a="1"/>
  <c r="G10" i="475" a="1"/>
  <c r="G16" i="475" a="1"/>
  <c r="G54" i="475" a="1"/>
  <c r="E52" i="475" a="1"/>
  <c r="G42" i="475" a="1"/>
  <c r="E19" i="475" a="1"/>
  <c r="E71" i="475" a="1"/>
  <c r="E74" i="475" a="1"/>
  <c r="G61" i="475" a="1"/>
  <c r="E11" i="475" a="1"/>
  <c r="E61" i="475" a="1"/>
  <c r="G76" i="475" a="1"/>
  <c r="F79" i="475" a="1"/>
  <c r="F80" i="475" a="1"/>
  <c r="G55" i="475" a="1"/>
  <c r="G63" i="475" a="1"/>
  <c r="G77" i="475" a="1"/>
  <c r="G25" i="475" a="1"/>
  <c r="F46" i="475" a="1"/>
  <c r="E15" i="475" a="1"/>
  <c r="G31" i="475" a="1"/>
  <c r="E35" i="475" a="1"/>
  <c r="G15" i="475" a="1"/>
  <c r="G22" i="475" a="1"/>
  <c r="G12" i="475" a="1"/>
  <c r="F70" i="475" a="1"/>
  <c r="E63" i="475" a="1"/>
  <c r="G26" i="475" a="1"/>
  <c r="E20" i="475" a="1"/>
  <c r="E23" i="475" a="1"/>
  <c r="G11" i="475" a="1"/>
  <c r="E17" i="475" a="1"/>
  <c r="E13" i="475" a="1"/>
  <c r="G13" i="475" a="1"/>
  <c r="E38" i="475" a="1"/>
  <c r="G36" i="475" a="1"/>
  <c r="E55" i="475" a="1"/>
  <c r="G62" i="475" a="1"/>
  <c r="E73" i="475" a="1"/>
  <c r="G78" i="475" a="1"/>
  <c r="G14" i="475" a="1"/>
  <c r="G72" i="475" a="1"/>
  <c r="F74" i="475" a="1"/>
  <c r="F30" i="475" a="1"/>
  <c r="G38" i="475" a="1"/>
  <c r="E75" i="475" a="1"/>
  <c r="G58" i="475" a="1"/>
  <c r="E26" i="475" a="1"/>
  <c r="E37" i="475" a="1"/>
  <c r="G20" i="475" a="1"/>
  <c r="G17" i="475" a="1"/>
  <c r="F45" i="475" a="1"/>
  <c r="E58" i="475" a="1"/>
  <c r="G19" i="475" a="1"/>
  <c r="G32" i="475" a="1"/>
  <c r="G73" i="475" a="1"/>
  <c r="E69" i="475" a="1"/>
  <c r="E43" i="475" a="1"/>
  <c r="E39" i="475" a="1"/>
  <c r="E65" i="475" a="1"/>
  <c r="E33" i="475" a="1"/>
  <c r="E10" i="475" a="1"/>
  <c r="E56" i="475" a="1"/>
  <c r="G59" i="475" a="1"/>
  <c r="E62" i="475" a="1"/>
  <c r="G18" i="475" a="1"/>
  <c r="G52" i="475" a="1"/>
  <c r="F44" i="475" a="1"/>
  <c r="E66" i="475" a="1"/>
  <c r="F69" i="475" a="1"/>
  <c r="E22" i="475" a="1"/>
  <c r="G24" i="475" a="1"/>
  <c r="G35" i="475" a="1"/>
  <c r="E14" i="475" a="1"/>
  <c r="G75" i="475" a="1"/>
  <c r="G71" i="475" a="1"/>
  <c r="G34" i="475" a="1"/>
  <c r="E59" i="475" a="1"/>
  <c r="G23" i="475" a="1"/>
  <c r="G65" i="475" a="1"/>
  <c r="G64" i="475" a="1"/>
  <c r="G60" i="475" a="1"/>
  <c r="F12" i="475" a="1"/>
  <c r="E34" i="475" a="1"/>
  <c r="G56" i="475" a="1"/>
  <c r="G57" i="475" a="1"/>
  <c r="G40" i="475" a="1"/>
  <c r="E78" i="475" a="1"/>
  <c r="F79" i="475" l="1"/>
  <c r="I3" i="608"/>
  <c r="G78" i="475"/>
  <c r="G77" i="475"/>
  <c r="G76" i="475"/>
  <c r="G75" i="475"/>
  <c r="F74" i="475"/>
  <c r="I3" i="603"/>
  <c r="G73" i="475"/>
  <c r="G72" i="475"/>
  <c r="G71" i="475"/>
  <c r="F70" i="475"/>
  <c r="I3" i="599"/>
  <c r="F69" i="475"/>
  <c r="I3" i="598"/>
  <c r="F46" i="475"/>
  <c r="I3" i="595"/>
  <c r="F45" i="475"/>
  <c r="I3" i="594"/>
  <c r="F44" i="475"/>
  <c r="I3" i="593"/>
  <c r="G43" i="475"/>
  <c r="G42" i="475"/>
  <c r="G40" i="475"/>
  <c r="G39" i="475"/>
  <c r="G38" i="475"/>
  <c r="G37" i="475"/>
  <c r="G36" i="475"/>
  <c r="G35" i="475"/>
  <c r="G34" i="475"/>
  <c r="G33" i="475"/>
  <c r="G32" i="475"/>
  <c r="G31" i="475"/>
  <c r="F30" i="475"/>
  <c r="I3" i="580"/>
  <c r="K83" i="475"/>
  <c r="G56" i="475"/>
  <c r="G63" i="475"/>
  <c r="G58" i="475"/>
  <c r="G62" i="475"/>
  <c r="G55" i="475"/>
  <c r="G64" i="475"/>
  <c r="G60" i="475"/>
  <c r="G54" i="475"/>
  <c r="G61" i="475"/>
  <c r="G65" i="475"/>
  <c r="G59" i="475"/>
  <c r="G57" i="475"/>
  <c r="G23" i="475"/>
  <c r="G10" i="475"/>
  <c r="G15" i="475"/>
  <c r="G11" i="475"/>
  <c r="G14" i="475"/>
  <c r="G22" i="475"/>
  <c r="G25" i="475"/>
  <c r="G52" i="475"/>
  <c r="G24" i="475"/>
  <c r="G26" i="475"/>
  <c r="G18" i="475"/>
  <c r="G13" i="475"/>
  <c r="G12" i="475"/>
  <c r="G17" i="475"/>
  <c r="G16" i="475"/>
  <c r="G19" i="475"/>
  <c r="F12" i="475"/>
  <c r="G20" i="475"/>
  <c r="I3" i="582"/>
  <c r="A44" i="612"/>
  <c r="A47" i="612" s="1"/>
  <c r="A21" i="611"/>
  <c r="F80" i="475"/>
  <c r="I3" i="609"/>
  <c r="E26" i="475"/>
  <c r="E65" i="475"/>
  <c r="A21" i="610"/>
  <c r="A22" i="610" s="1"/>
  <c r="E37" i="475"/>
  <c r="E74" i="475"/>
  <c r="E17" i="475"/>
  <c r="E61" i="475"/>
  <c r="E52" i="475"/>
  <c r="E15" i="475"/>
  <c r="E22" i="475"/>
  <c r="E55" i="475"/>
  <c r="E75" i="475"/>
  <c r="E73" i="475"/>
  <c r="E69" i="475"/>
  <c r="E66" i="475"/>
  <c r="E19" i="475"/>
  <c r="E13" i="475"/>
  <c r="E20" i="475"/>
  <c r="E39" i="475"/>
  <c r="E58" i="475"/>
  <c r="E56" i="475"/>
  <c r="E78" i="475"/>
  <c r="E71" i="475"/>
  <c r="E59" i="475"/>
  <c r="E34" i="475"/>
  <c r="E33" i="475"/>
  <c r="E43" i="475"/>
  <c r="E62" i="475"/>
  <c r="E63" i="475"/>
  <c r="E10" i="475"/>
  <c r="E11" i="475"/>
  <c r="E14" i="475"/>
  <c r="E23" i="475"/>
  <c r="E38" i="475"/>
  <c r="E35" i="475"/>
  <c r="I2" i="605"/>
  <c r="I2" i="591"/>
  <c r="I2" i="604"/>
  <c r="I2" i="598"/>
  <c r="I2" i="590"/>
  <c r="I2" i="606"/>
  <c r="I2" i="581"/>
  <c r="I2" i="588"/>
  <c r="A16" i="609"/>
  <c r="I2" i="602"/>
  <c r="K4" i="591"/>
  <c r="A18" i="604"/>
  <c r="A19" i="604" s="1"/>
  <c r="A20" i="604" s="1"/>
  <c r="I2" i="600"/>
  <c r="Q10" i="598"/>
  <c r="A18" i="593"/>
  <c r="A19" i="593" s="1"/>
  <c r="A20" i="593" s="1"/>
  <c r="K4" i="586"/>
  <c r="A16" i="580"/>
  <c r="A17" i="580" s="1"/>
  <c r="Q10" i="609"/>
  <c r="K4" i="607"/>
  <c r="I2" i="607"/>
  <c r="A19" i="608"/>
  <c r="Q10" i="608"/>
  <c r="I2" i="584"/>
  <c r="T12" i="608"/>
  <c r="U10" i="608"/>
  <c r="U2" i="608" s="1"/>
  <c r="T12" i="609"/>
  <c r="U10" i="609"/>
  <c r="U2" i="609" s="1"/>
  <c r="A19" i="607"/>
  <c r="I2" i="596"/>
  <c r="A18" i="600"/>
  <c r="T13" i="595"/>
  <c r="U10" i="595"/>
  <c r="U2" i="595" s="1"/>
  <c r="I2" i="595" s="1"/>
  <c r="A21" i="602"/>
  <c r="A18" i="606"/>
  <c r="A19" i="606" s="1"/>
  <c r="A18" i="598"/>
  <c r="I2" i="592"/>
  <c r="A18" i="594"/>
  <c r="A19" i="594" s="1"/>
  <c r="A18" i="605"/>
  <c r="Q10" i="594"/>
  <c r="Q10" i="599"/>
  <c r="A19" i="599"/>
  <c r="A20" i="599" s="1"/>
  <c r="Q10" i="603"/>
  <c r="A17" i="595"/>
  <c r="U10" i="599"/>
  <c r="U2" i="599" s="1"/>
  <c r="Q10" i="595"/>
  <c r="A17" i="596"/>
  <c r="A16" i="601"/>
  <c r="I2" i="603"/>
  <c r="A17" i="603"/>
  <c r="U10" i="594"/>
  <c r="U2" i="594" s="1"/>
  <c r="A22" i="602"/>
  <c r="K4" i="589"/>
  <c r="A17" i="592"/>
  <c r="A18" i="592" s="1"/>
  <c r="A19" i="592" s="1"/>
  <c r="Q10" i="593"/>
  <c r="A17" i="589"/>
  <c r="I2" i="589"/>
  <c r="U10" i="593"/>
  <c r="U2" i="593" s="1"/>
  <c r="T11" i="593"/>
  <c r="A19" i="588"/>
  <c r="A17" i="590"/>
  <c r="A16" i="591"/>
  <c r="A18" i="584"/>
  <c r="A19" i="584" s="1"/>
  <c r="I2" i="585"/>
  <c r="I2" i="587"/>
  <c r="A19" i="585"/>
  <c r="A15" i="587"/>
  <c r="A18" i="586"/>
  <c r="A20" i="583"/>
  <c r="A17" i="582"/>
  <c r="I2" i="583"/>
  <c r="A19" i="581"/>
  <c r="Q10" i="580"/>
  <c r="U10" i="580"/>
  <c r="U2" i="580" s="1"/>
  <c r="T12" i="580"/>
  <c r="L12" i="475" a="1"/>
  <c r="E79" i="475" a="1"/>
  <c r="L23" i="475" a="1"/>
  <c r="G80" i="475" a="1"/>
  <c r="L62" i="475" a="1"/>
  <c r="L13" i="475" a="1"/>
  <c r="L65" i="475" a="1"/>
  <c r="L55" i="475" a="1"/>
  <c r="L58" i="475" a="1"/>
  <c r="L59" i="475" a="1"/>
  <c r="L52" i="475" a="1"/>
  <c r="L24" i="475" a="1"/>
  <c r="E46" i="475" a="1"/>
  <c r="G69" i="475" a="1"/>
  <c r="L57" i="475" a="1"/>
  <c r="G30" i="475" a="1"/>
  <c r="L18" i="475" a="1"/>
  <c r="L54" i="475" a="1"/>
  <c r="L56" i="475" a="1"/>
  <c r="L15" i="475" a="1"/>
  <c r="E45" i="475" a="1"/>
  <c r="E80" i="475" a="1"/>
  <c r="L20" i="475" a="1"/>
  <c r="L64" i="475" a="1"/>
  <c r="G45" i="475" a="1"/>
  <c r="L14" i="475" a="1"/>
  <c r="L22" i="475" a="1"/>
  <c r="L25" i="475" a="1"/>
  <c r="L10" i="475" a="1"/>
  <c r="G74" i="475" a="1"/>
  <c r="L11" i="475" a="1"/>
  <c r="G79" i="475" a="1"/>
  <c r="L26" i="475" a="1"/>
  <c r="E70" i="475" a="1"/>
  <c r="L17" i="475" a="1"/>
  <c r="E30" i="475" a="1"/>
  <c r="E81" i="475" a="1"/>
  <c r="L61" i="475" a="1"/>
  <c r="L60" i="475" a="1"/>
  <c r="L16" i="475" a="1"/>
  <c r="L63" i="475" a="1"/>
  <c r="G44" i="475" a="1"/>
  <c r="G70" i="475" a="1"/>
  <c r="G46" i="475" a="1"/>
  <c r="E44" i="475" a="1"/>
  <c r="L19" i="475" a="1"/>
  <c r="G79" i="475" l="1"/>
  <c r="G74" i="475"/>
  <c r="F82" i="475"/>
  <c r="G70" i="475"/>
  <c r="G69" i="475"/>
  <c r="G46" i="475"/>
  <c r="G45" i="475"/>
  <c r="G44" i="475"/>
  <c r="G30" i="475"/>
  <c r="L64" i="475"/>
  <c r="L58" i="475"/>
  <c r="L63" i="475"/>
  <c r="L61" i="475"/>
  <c r="L60" i="475"/>
  <c r="L65" i="475"/>
  <c r="L56" i="475"/>
  <c r="L55" i="475"/>
  <c r="L57" i="475"/>
  <c r="L59" i="475"/>
  <c r="L54" i="475"/>
  <c r="L62" i="475"/>
  <c r="K4" i="602"/>
  <c r="K4" i="605"/>
  <c r="K4" i="604"/>
  <c r="K4" i="600"/>
  <c r="K4" i="601"/>
  <c r="K4" i="606"/>
  <c r="L20" i="475"/>
  <c r="L25" i="475"/>
  <c r="L16" i="475"/>
  <c r="L52" i="475"/>
  <c r="L26" i="475"/>
  <c r="L19" i="475"/>
  <c r="L18" i="475"/>
  <c r="L14" i="475"/>
  <c r="L24" i="475"/>
  <c r="L22" i="475"/>
  <c r="L12" i="475"/>
  <c r="L10" i="475"/>
  <c r="L23" i="475"/>
  <c r="L15" i="475"/>
  <c r="L11" i="475"/>
  <c r="L17" i="475"/>
  <c r="L13" i="475"/>
  <c r="K4" i="590"/>
  <c r="K4" i="596"/>
  <c r="K4" i="588"/>
  <c r="K4" i="584"/>
  <c r="K4" i="582"/>
  <c r="K4" i="592"/>
  <c r="K4" i="585"/>
  <c r="K4" i="581"/>
  <c r="K4" i="587"/>
  <c r="K4" i="583"/>
  <c r="A48" i="612"/>
  <c r="A49" i="612" s="1"/>
  <c r="A22" i="611"/>
  <c r="A23" i="611" s="1"/>
  <c r="G80" i="475"/>
  <c r="E80" i="475"/>
  <c r="E45" i="475"/>
  <c r="A23" i="610"/>
  <c r="A24" i="610" s="1"/>
  <c r="A25" i="610" s="1"/>
  <c r="A26" i="610" s="1"/>
  <c r="E81" i="475"/>
  <c r="E44" i="475"/>
  <c r="E79" i="475"/>
  <c r="E30" i="475"/>
  <c r="E70" i="475"/>
  <c r="E46" i="475"/>
  <c r="I2" i="609"/>
  <c r="I2" i="593"/>
  <c r="I2" i="608"/>
  <c r="I2" i="580"/>
  <c r="I2" i="599"/>
  <c r="I2" i="594"/>
  <c r="A17" i="609"/>
  <c r="K4" i="603"/>
  <c r="K4" i="598"/>
  <c r="K4" i="580"/>
  <c r="K4" i="599"/>
  <c r="A21" i="604"/>
  <c r="A22" i="604" s="1"/>
  <c r="A19" i="600"/>
  <c r="A20" i="600" s="1"/>
  <c r="K4" i="594"/>
  <c r="A18" i="580"/>
  <c r="A19" i="580" s="1"/>
  <c r="A20" i="580" s="1"/>
  <c r="A20" i="607"/>
  <c r="A21" i="607" s="1"/>
  <c r="A22" i="607" s="1"/>
  <c r="A20" i="608"/>
  <c r="K4" i="608"/>
  <c r="A17" i="601"/>
  <c r="A18" i="601" s="1"/>
  <c r="K4" i="595"/>
  <c r="A18" i="596"/>
  <c r="A18" i="595"/>
  <c r="A23" i="602"/>
  <c r="A24" i="602" s="1"/>
  <c r="A19" i="605"/>
  <c r="A20" i="605" s="1"/>
  <c r="A20" i="594"/>
  <c r="A21" i="599"/>
  <c r="A20" i="606"/>
  <c r="A18" i="603"/>
  <c r="A19" i="603" s="1"/>
  <c r="A19" i="598"/>
  <c r="A18" i="589"/>
  <c r="A18" i="590"/>
  <c r="A20" i="592"/>
  <c r="A21" i="592" s="1"/>
  <c r="A22" i="592" s="1"/>
  <c r="K4" i="593"/>
  <c r="A19" i="590"/>
  <c r="A17" i="591"/>
  <c r="A21" i="593"/>
  <c r="A20" i="588"/>
  <c r="A19" i="586"/>
  <c r="A20" i="584"/>
  <c r="A21" i="584" s="1"/>
  <c r="A20" i="585"/>
  <c r="A16" i="587"/>
  <c r="A18" i="582"/>
  <c r="A21" i="583"/>
  <c r="A20" i="581"/>
  <c r="L80" i="475" a="1"/>
  <c r="A50" i="612" l="1"/>
  <c r="A51" i="612" s="1"/>
  <c r="A24" i="611"/>
  <c r="L80" i="475"/>
  <c r="K4" i="609"/>
  <c r="A27" i="610"/>
  <c r="A28" i="610" s="1"/>
  <c r="A29" i="610" s="1"/>
  <c r="A30" i="610" s="1"/>
  <c r="A31" i="610" s="1"/>
  <c r="A32" i="610" s="1"/>
  <c r="A33" i="610" s="1"/>
  <c r="A34" i="610" s="1"/>
  <c r="A35" i="610" s="1"/>
  <c r="A36" i="610" s="1"/>
  <c r="A37" i="610" s="1"/>
  <c r="A38" i="610" s="1"/>
  <c r="A39" i="610" s="1"/>
  <c r="A40" i="610" s="1"/>
  <c r="A41" i="610" s="1"/>
  <c r="A42" i="610" s="1"/>
  <c r="A43" i="610" s="1"/>
  <c r="A44" i="610" s="1"/>
  <c r="A45" i="610" s="1"/>
  <c r="A46" i="610" s="1"/>
  <c r="A47" i="610" s="1"/>
  <c r="C50" i="610" s="1"/>
  <c r="E82" i="475"/>
  <c r="A18" i="609"/>
  <c r="A21" i="605"/>
  <c r="A22" i="605" s="1"/>
  <c r="A23" i="605" s="1"/>
  <c r="A21" i="580"/>
  <c r="A22" i="580" s="1"/>
  <c r="A23" i="580" s="1"/>
  <c r="A21" i="608"/>
  <c r="A22" i="608" s="1"/>
  <c r="A23" i="604"/>
  <c r="A24" i="604" s="1"/>
  <c r="A21" i="600"/>
  <c r="A22" i="600" s="1"/>
  <c r="A23" i="600" s="1"/>
  <c r="A19" i="595"/>
  <c r="A23" i="607"/>
  <c r="A24" i="607" s="1"/>
  <c r="A25" i="607" s="1"/>
  <c r="A26" i="607" s="1"/>
  <c r="A19" i="601"/>
  <c r="A20" i="601" s="1"/>
  <c r="A20" i="598"/>
  <c r="A21" i="598" s="1"/>
  <c r="A21" i="606"/>
  <c r="A21" i="594"/>
  <c r="A26" i="602"/>
  <c r="A19" i="596"/>
  <c r="A20" i="596" s="1"/>
  <c r="A25" i="602"/>
  <c r="A22" i="599"/>
  <c r="A20" i="603"/>
  <c r="A18" i="591"/>
  <c r="A19" i="589"/>
  <c r="A23" i="592"/>
  <c r="A20" i="590"/>
  <c r="A21" i="590" s="1"/>
  <c r="A22" i="590" s="1"/>
  <c r="A21" i="588"/>
  <c r="A22" i="588" s="1"/>
  <c r="A23" i="588" s="1"/>
  <c r="A22" i="593"/>
  <c r="A23" i="593" s="1"/>
  <c r="A24" i="593" s="1"/>
  <c r="A21" i="585"/>
  <c r="A22" i="585" s="1"/>
  <c r="A22" i="584"/>
  <c r="A17" i="587"/>
  <c r="A20" i="586"/>
  <c r="A22" i="583"/>
  <c r="A19" i="582"/>
  <c r="A21" i="581"/>
  <c r="A28" i="475"/>
  <c r="A52" i="612" l="1"/>
  <c r="A53" i="612" s="1"/>
  <c r="A25" i="611"/>
  <c r="A19" i="609"/>
  <c r="A25" i="604"/>
  <c r="A26" i="604" s="1"/>
  <c r="A21" i="595"/>
  <c r="A22" i="595" s="1"/>
  <c r="A20" i="595"/>
  <c r="A23" i="585"/>
  <c r="A23" i="608"/>
  <c r="A24" i="608" s="1"/>
  <c r="A24" i="580"/>
  <c r="A25" i="580" s="1"/>
  <c r="A26" i="580" s="1"/>
  <c r="A27" i="607"/>
  <c r="A28" i="607" s="1"/>
  <c r="A29" i="607" s="1"/>
  <c r="A30" i="607" s="1"/>
  <c r="A31" i="607" s="1"/>
  <c r="A32" i="607" s="1"/>
  <c r="A33" i="607" s="1"/>
  <c r="A34" i="607" s="1"/>
  <c r="A35" i="607" s="1"/>
  <c r="A36" i="607" s="1"/>
  <c r="A37" i="607" s="1"/>
  <c r="A38" i="607" s="1"/>
  <c r="A39" i="607" s="1"/>
  <c r="A40" i="607" s="1"/>
  <c r="A41" i="607" s="1"/>
  <c r="A42" i="607" s="1"/>
  <c r="A43" i="607" s="1"/>
  <c r="A44" i="607" s="1"/>
  <c r="A45" i="607" s="1"/>
  <c r="A46" i="607" s="1"/>
  <c r="A47" i="607" s="1"/>
  <c r="A48" i="607" s="1"/>
  <c r="A49" i="607" s="1"/>
  <c r="A50" i="607" s="1"/>
  <c r="A51" i="607" s="1"/>
  <c r="A52" i="607" s="1"/>
  <c r="A53" i="607" s="1"/>
  <c r="C56" i="607" s="1"/>
  <c r="A21" i="596"/>
  <c r="A22" i="596" s="1"/>
  <c r="A22" i="594"/>
  <c r="A27" i="602"/>
  <c r="A24" i="600"/>
  <c r="A22" i="606"/>
  <c r="A23" i="606" s="1"/>
  <c r="A24" i="606" s="1"/>
  <c r="A25" i="606" s="1"/>
  <c r="A26" i="606" s="1"/>
  <c r="A27" i="606" s="1"/>
  <c r="A28" i="606" s="1"/>
  <c r="A29" i="606" s="1"/>
  <c r="A30" i="606" s="1"/>
  <c r="A31" i="606" s="1"/>
  <c r="A32" i="606" s="1"/>
  <c r="A33" i="606" s="1"/>
  <c r="A34" i="606" s="1"/>
  <c r="A35" i="606" s="1"/>
  <c r="A36" i="606" s="1"/>
  <c r="A37" i="606" s="1"/>
  <c r="A38" i="606" s="1"/>
  <c r="A39" i="606" s="1"/>
  <c r="A40" i="606" s="1"/>
  <c r="A41" i="606" s="1"/>
  <c r="A42" i="606" s="1"/>
  <c r="A43" i="606" s="1"/>
  <c r="A44" i="606" s="1"/>
  <c r="C47" i="606" s="1"/>
  <c r="A21" i="603"/>
  <c r="A23" i="599"/>
  <c r="A24" i="605"/>
  <c r="A21" i="601"/>
  <c r="A22" i="598"/>
  <c r="A23" i="598" s="1"/>
  <c r="A24" i="598" s="1"/>
  <c r="A25" i="598" s="1"/>
  <c r="A26" i="598" s="1"/>
  <c r="A27" i="598" s="1"/>
  <c r="A28" i="598" s="1"/>
  <c r="A29" i="598" s="1"/>
  <c r="A30" i="598" s="1"/>
  <c r="A31" i="598" s="1"/>
  <c r="A32" i="598" s="1"/>
  <c r="A33" i="598" s="1"/>
  <c r="A34" i="598" s="1"/>
  <c r="A35" i="598" s="1"/>
  <c r="A36" i="598" s="1"/>
  <c r="A37" i="598" s="1"/>
  <c r="A38" i="598" s="1"/>
  <c r="A39" i="598" s="1"/>
  <c r="A40" i="598" s="1"/>
  <c r="A41" i="598" s="1"/>
  <c r="A42" i="598" s="1"/>
  <c r="A43" i="598" s="1"/>
  <c r="A44" i="598" s="1"/>
  <c r="A45" i="598" s="1"/>
  <c r="A46" i="598" s="1"/>
  <c r="A47" i="598" s="1"/>
  <c r="A48" i="598" s="1"/>
  <c r="A49" i="598" s="1"/>
  <c r="A50" i="598" s="1"/>
  <c r="A51" i="598" s="1"/>
  <c r="A52" i="598" s="1"/>
  <c r="A53" i="598" s="1"/>
  <c r="A54" i="598" s="1"/>
  <c r="A55" i="598" s="1"/>
  <c r="A24" i="588"/>
  <c r="A19" i="591"/>
  <c r="A24" i="592"/>
  <c r="A20" i="589"/>
  <c r="A21" i="589" s="1"/>
  <c r="A22" i="589" s="1"/>
  <c r="A23" i="589" s="1"/>
  <c r="A24" i="589" s="1"/>
  <c r="A25" i="593"/>
  <c r="A26" i="593" s="1"/>
  <c r="A27" i="593" s="1"/>
  <c r="A28" i="593" s="1"/>
  <c r="A25" i="588"/>
  <c r="A26" i="588" s="1"/>
  <c r="A27" i="588" s="1"/>
  <c r="A28" i="588" s="1"/>
  <c r="A29" i="588" s="1"/>
  <c r="A30" i="588" s="1"/>
  <c r="A31" i="588" s="1"/>
  <c r="A32" i="588" s="1"/>
  <c r="A33" i="588" s="1"/>
  <c r="A34" i="588" s="1"/>
  <c r="A35" i="588" s="1"/>
  <c r="A36" i="588" s="1"/>
  <c r="A37" i="588" s="1"/>
  <c r="A38" i="588" s="1"/>
  <c r="A39" i="588" s="1"/>
  <c r="A40" i="588" s="1"/>
  <c r="A41" i="588" s="1"/>
  <c r="A42" i="588" s="1"/>
  <c r="A43" i="588" s="1"/>
  <c r="A44" i="588" s="1"/>
  <c r="A45" i="588" s="1"/>
  <c r="A46" i="588" s="1"/>
  <c r="A47" i="588" s="1"/>
  <c r="A48" i="588" s="1"/>
  <c r="A49" i="588" s="1"/>
  <c r="A50" i="588" s="1"/>
  <c r="A51" i="588" s="1"/>
  <c r="A52" i="588" s="1"/>
  <c r="A53" i="588" s="1"/>
  <c r="A54" i="588" s="1"/>
  <c r="A55" i="588" s="1"/>
  <c r="A56" i="588" s="1"/>
  <c r="A57" i="588" s="1"/>
  <c r="A58" i="588" s="1"/>
  <c r="A59" i="588" s="1"/>
  <c r="A60" i="588" s="1"/>
  <c r="A61" i="588" s="1"/>
  <c r="A62" i="588" s="1"/>
  <c r="A63" i="588" s="1"/>
  <c r="A64" i="588" s="1"/>
  <c r="A65" i="588" s="1"/>
  <c r="A66" i="588" s="1"/>
  <c r="A67" i="588" s="1"/>
  <c r="A68" i="588" s="1"/>
  <c r="A69" i="588" s="1"/>
  <c r="A70" i="588" s="1"/>
  <c r="A71" i="588" s="1"/>
  <c r="A72" i="588" s="1"/>
  <c r="A73" i="588" s="1"/>
  <c r="A74" i="588" s="1"/>
  <c r="A75" i="588" s="1"/>
  <c r="A76" i="588" s="1"/>
  <c r="A77" i="588" s="1"/>
  <c r="A78" i="588" s="1"/>
  <c r="A79" i="588" s="1"/>
  <c r="A80" i="588" s="1"/>
  <c r="A81" i="588" s="1"/>
  <c r="A82" i="588" s="1"/>
  <c r="A83" i="588" s="1"/>
  <c r="A84" i="588" s="1"/>
  <c r="A85" i="588" s="1"/>
  <c r="A86" i="588" s="1"/>
  <c r="A87" i="588" s="1"/>
  <c r="A88" i="588" s="1"/>
  <c r="A89" i="588" s="1"/>
  <c r="A90" i="588" s="1"/>
  <c r="A91" i="588" s="1"/>
  <c r="A92" i="588" s="1"/>
  <c r="A93" i="588" s="1"/>
  <c r="A94" i="588" s="1"/>
  <c r="A95" i="588" s="1"/>
  <c r="A96" i="588" s="1"/>
  <c r="A97" i="588" s="1"/>
  <c r="A98" i="588" s="1"/>
  <c r="A99" i="588" s="1"/>
  <c r="A100" i="588" s="1"/>
  <c r="A101" i="588" s="1"/>
  <c r="A102" i="588" s="1"/>
  <c r="A103" i="588" s="1"/>
  <c r="A104" i="588" s="1"/>
  <c r="A105" i="588" s="1"/>
  <c r="A106" i="588" s="1"/>
  <c r="A107" i="588" s="1"/>
  <c r="A108" i="588" s="1"/>
  <c r="A109" i="588" s="1"/>
  <c r="A110" i="588" s="1"/>
  <c r="A111" i="588" s="1"/>
  <c r="A112" i="588" s="1"/>
  <c r="A113" i="588" s="1"/>
  <c r="A114" i="588" s="1"/>
  <c r="A115" i="588" s="1"/>
  <c r="A116" i="588" s="1"/>
  <c r="A117" i="588" s="1"/>
  <c r="A118" i="588" s="1"/>
  <c r="A119" i="588" s="1"/>
  <c r="A120" i="588" s="1"/>
  <c r="A121" i="588" s="1"/>
  <c r="A122" i="588" s="1"/>
  <c r="A123" i="588" s="1"/>
  <c r="A124" i="588" s="1"/>
  <c r="A125" i="588" s="1"/>
  <c r="A126" i="588" s="1"/>
  <c r="A127" i="588" s="1"/>
  <c r="A128" i="588" s="1"/>
  <c r="A129" i="588" s="1"/>
  <c r="A130" i="588" s="1"/>
  <c r="A131" i="588" s="1"/>
  <c r="A132" i="588" s="1"/>
  <c r="A133" i="588" s="1"/>
  <c r="A134" i="588" s="1"/>
  <c r="A135" i="588" s="1"/>
  <c r="A136" i="588" s="1"/>
  <c r="A137" i="588" s="1"/>
  <c r="A138" i="588" s="1"/>
  <c r="A139" i="588" s="1"/>
  <c r="A140" i="588" s="1"/>
  <c r="A141" i="588" s="1"/>
  <c r="A142" i="588" s="1"/>
  <c r="A143" i="588" s="1"/>
  <c r="A144" i="588" s="1"/>
  <c r="A145" i="588" s="1"/>
  <c r="A146" i="588" s="1"/>
  <c r="A147" i="588" s="1"/>
  <c r="A148" i="588" s="1"/>
  <c r="A149" i="588" s="1"/>
  <c r="A150" i="588" s="1"/>
  <c r="A151" i="588" s="1"/>
  <c r="A152" i="588" s="1"/>
  <c r="A153" i="588" s="1"/>
  <c r="A154" i="588" s="1"/>
  <c r="A155" i="588" s="1"/>
  <c r="A156" i="588" s="1"/>
  <c r="A157" i="588" s="1"/>
  <c r="A158" i="588" s="1"/>
  <c r="A159" i="588" s="1"/>
  <c r="A160" i="588" s="1"/>
  <c r="A161" i="588" s="1"/>
  <c r="A162" i="588" s="1"/>
  <c r="A163" i="588" s="1"/>
  <c r="A164" i="588" s="1"/>
  <c r="A165" i="588" s="1"/>
  <c r="A166" i="588" s="1"/>
  <c r="A167" i="588" s="1"/>
  <c r="A168" i="588" s="1"/>
  <c r="A169" i="588" s="1"/>
  <c r="A170" i="588" s="1"/>
  <c r="A171" i="588" s="1"/>
  <c r="C174" i="588" s="1"/>
  <c r="A23" i="590"/>
  <c r="A18" i="587"/>
  <c r="A21" i="586"/>
  <c r="A24" i="585"/>
  <c r="A23" i="584"/>
  <c r="A23" i="583"/>
  <c r="A20" i="582"/>
  <c r="A22" i="581"/>
  <c r="L12" i="540"/>
  <c r="F5" i="540" a="1"/>
  <c r="F5" i="540" s="1"/>
  <c r="F4" i="540" a="1"/>
  <c r="F4" i="540" s="1"/>
  <c r="H15" i="540"/>
  <c r="S5" i="540" s="1"/>
  <c r="Q11" i="540"/>
  <c r="S8" i="540"/>
  <c r="I53" i="475" a="1"/>
  <c r="A54" i="612" l="1"/>
  <c r="A55" i="612" s="1"/>
  <c r="A56" i="612" s="1"/>
  <c r="A57" i="612" s="1"/>
  <c r="A26" i="611"/>
  <c r="I53" i="475"/>
  <c r="A20" i="609"/>
  <c r="A21" i="609" s="1"/>
  <c r="A27" i="604"/>
  <c r="A28" i="604" s="1"/>
  <c r="A23" i="596"/>
  <c r="A24" i="596" s="1"/>
  <c r="A25" i="596" s="1"/>
  <c r="A26" i="596" s="1"/>
  <c r="A27" i="596" s="1"/>
  <c r="A28" i="596" s="1"/>
  <c r="A23" i="595"/>
  <c r="A24" i="595" s="1"/>
  <c r="A25" i="595" s="1"/>
  <c r="A26" i="595" s="1"/>
  <c r="A27" i="595" s="1"/>
  <c r="A28" i="595" s="1"/>
  <c r="A29" i="595" s="1"/>
  <c r="A30" i="595" s="1"/>
  <c r="A31" i="595" s="1"/>
  <c r="A32" i="595" s="1"/>
  <c r="A33" i="595" s="1"/>
  <c r="A34" i="595" s="1"/>
  <c r="A35" i="595" s="1"/>
  <c r="A36" i="595" s="1"/>
  <c r="A37" i="595" s="1"/>
  <c r="A38" i="595" s="1"/>
  <c r="A39" i="595" s="1"/>
  <c r="A40" i="595" s="1"/>
  <c r="A41" i="595" s="1"/>
  <c r="A42" i="595" s="1"/>
  <c r="A43" i="595" s="1"/>
  <c r="A44" i="595" s="1"/>
  <c r="A45" i="595" s="1"/>
  <c r="A46" i="595" s="1"/>
  <c r="A47" i="595" s="1"/>
  <c r="A48" i="595" s="1"/>
  <c r="A49" i="595" s="1"/>
  <c r="A50" i="595" s="1"/>
  <c r="A51" i="595" s="1"/>
  <c r="A52" i="595" s="1"/>
  <c r="A53" i="595" s="1"/>
  <c r="A54" i="595" s="1"/>
  <c r="A55" i="595" s="1"/>
  <c r="A56" i="595" s="1"/>
  <c r="A57" i="595" s="1"/>
  <c r="A58" i="595" s="1"/>
  <c r="A59" i="595" s="1"/>
  <c r="A60" i="595" s="1"/>
  <c r="A61" i="595" s="1"/>
  <c r="A62" i="595" s="1"/>
  <c r="A63" i="595" s="1"/>
  <c r="A64" i="595" s="1"/>
  <c r="A65" i="595" s="1"/>
  <c r="A66" i="595" s="1"/>
  <c r="A67" i="595" s="1"/>
  <c r="A68" i="595" s="1"/>
  <c r="A69" i="595" s="1"/>
  <c r="A70" i="595" s="1"/>
  <c r="A71" i="595" s="1"/>
  <c r="A72" i="595" s="1"/>
  <c r="A73" i="595" s="1"/>
  <c r="A74" i="595" s="1"/>
  <c r="A25" i="608"/>
  <c r="A26" i="608" s="1"/>
  <c r="A29" i="593"/>
  <c r="A30" i="593" s="1"/>
  <c r="A27" i="580"/>
  <c r="A28" i="580" s="1"/>
  <c r="A29" i="580" s="1"/>
  <c r="N13" i="540"/>
  <c r="N12" i="540"/>
  <c r="L13" i="540"/>
  <c r="L11" i="540"/>
  <c r="A25" i="605"/>
  <c r="A26" i="605" s="1"/>
  <c r="A27" i="605" s="1"/>
  <c r="C30" i="605" s="1"/>
  <c r="C58" i="598"/>
  <c r="A25" i="600"/>
  <c r="A26" i="600" s="1"/>
  <c r="A27" i="600" s="1"/>
  <c r="A28" i="600" s="1"/>
  <c r="A29" i="600" s="1"/>
  <c r="A30" i="600" s="1"/>
  <c r="A31" i="600" s="1"/>
  <c r="A32" i="600" s="1"/>
  <c r="A33" i="600" s="1"/>
  <c r="A34" i="600" s="1"/>
  <c r="C37" i="600" s="1"/>
  <c r="A28" i="602"/>
  <c r="A29" i="602" s="1"/>
  <c r="A30" i="602" s="1"/>
  <c r="A31" i="602" s="1"/>
  <c r="A32" i="602" s="1"/>
  <c r="A33" i="602" s="1"/>
  <c r="A34" i="602" s="1"/>
  <c r="A35" i="602" s="1"/>
  <c r="A36" i="602" s="1"/>
  <c r="A37" i="602" s="1"/>
  <c r="A38" i="602" s="1"/>
  <c r="A39" i="602" s="1"/>
  <c r="A40" i="602" s="1"/>
  <c r="A41" i="602" s="1"/>
  <c r="A42" i="602" s="1"/>
  <c r="A43" i="602" s="1"/>
  <c r="A44" i="602" s="1"/>
  <c r="A45" i="602" s="1"/>
  <c r="A46" i="602" s="1"/>
  <c r="A47" i="602" s="1"/>
  <c r="A48" i="602" s="1"/>
  <c r="A49" i="602" s="1"/>
  <c r="A50" i="602" s="1"/>
  <c r="A51" i="602" s="1"/>
  <c r="A52" i="602" s="1"/>
  <c r="A53" i="602" s="1"/>
  <c r="A54" i="602" s="1"/>
  <c r="A55" i="602" s="1"/>
  <c r="A56" i="602" s="1"/>
  <c r="A57" i="602" s="1"/>
  <c r="C60" i="602" s="1"/>
  <c r="A22" i="601"/>
  <c r="A22" i="603"/>
  <c r="A23" i="594"/>
  <c r="A25" i="589"/>
  <c r="A26" i="589" s="1"/>
  <c r="A27" i="589" s="1"/>
  <c r="A28" i="589" s="1"/>
  <c r="A29" i="589" s="1"/>
  <c r="A30" i="589" s="1"/>
  <c r="A31" i="589" s="1"/>
  <c r="A32" i="589" s="1"/>
  <c r="A33" i="589" s="1"/>
  <c r="A34" i="589" s="1"/>
  <c r="C37" i="589" s="1"/>
  <c r="A20" i="591"/>
  <c r="A24" i="590"/>
  <c r="A25" i="592"/>
  <c r="A26" i="592" s="1"/>
  <c r="A27" i="592" s="1"/>
  <c r="A28" i="592" s="1"/>
  <c r="A29" i="592" s="1"/>
  <c r="A30" i="592" s="1"/>
  <c r="A31" i="592" s="1"/>
  <c r="A32" i="592" s="1"/>
  <c r="A33" i="592" s="1"/>
  <c r="A34" i="592" s="1"/>
  <c r="A35" i="592" s="1"/>
  <c r="A36" i="592" s="1"/>
  <c r="A37" i="592" s="1"/>
  <c r="A38" i="592" s="1"/>
  <c r="A39" i="592" s="1"/>
  <c r="A40" i="592" s="1"/>
  <c r="A41" i="592" s="1"/>
  <c r="A42" i="592" s="1"/>
  <c r="A43" i="592" s="1"/>
  <c r="A44" i="592" s="1"/>
  <c r="A45" i="592" s="1"/>
  <c r="A46" i="592" s="1"/>
  <c r="A47" i="592" s="1"/>
  <c r="A48" i="592" s="1"/>
  <c r="A49" i="592" s="1"/>
  <c r="A50" i="592" s="1"/>
  <c r="A51" i="592" s="1"/>
  <c r="A52" i="592" s="1"/>
  <c r="A53" i="592" s="1"/>
  <c r="A54" i="592" s="1"/>
  <c r="A55" i="592" s="1"/>
  <c r="A56" i="592" s="1"/>
  <c r="A57" i="592" s="1"/>
  <c r="A58" i="592" s="1"/>
  <c r="A59" i="592" s="1"/>
  <c r="A60" i="592" s="1"/>
  <c r="A61" i="592" s="1"/>
  <c r="A62" i="592" s="1"/>
  <c r="A63" i="592" s="1"/>
  <c r="A64" i="592" s="1"/>
  <c r="A65" i="592" s="1"/>
  <c r="A66" i="592" s="1"/>
  <c r="A67" i="592" s="1"/>
  <c r="A68" i="592" s="1"/>
  <c r="A69" i="592" s="1"/>
  <c r="A70" i="592" s="1"/>
  <c r="A71" i="592" s="1"/>
  <c r="A72" i="592" s="1"/>
  <c r="A73" i="592" s="1"/>
  <c r="A74" i="592" s="1"/>
  <c r="A75" i="592" s="1"/>
  <c r="A76" i="592" s="1"/>
  <c r="A77" i="592" s="1"/>
  <c r="A78" i="592" s="1"/>
  <c r="A79" i="592" s="1"/>
  <c r="A80" i="592" s="1"/>
  <c r="A81" i="592" s="1"/>
  <c r="A82" i="592" s="1"/>
  <c r="A83" i="592" s="1"/>
  <c r="A84" i="592" s="1"/>
  <c r="A85" i="592" s="1"/>
  <c r="A86" i="592" s="1"/>
  <c r="A87" i="592" s="1"/>
  <c r="A88" i="592" s="1"/>
  <c r="A89" i="592" s="1"/>
  <c r="A90" i="592" s="1"/>
  <c r="A91" i="592" s="1"/>
  <c r="A92" i="592" s="1"/>
  <c r="A93" i="592" s="1"/>
  <c r="A94" i="592" s="1"/>
  <c r="A95" i="592" s="1"/>
  <c r="A96" i="592" s="1"/>
  <c r="A97" i="592" s="1"/>
  <c r="A98" i="592" s="1"/>
  <c r="A99" i="592" s="1"/>
  <c r="A100" i="592" s="1"/>
  <c r="A101" i="592" s="1"/>
  <c r="A102" i="592" s="1"/>
  <c r="A103" i="592" s="1"/>
  <c r="A104" i="592" s="1"/>
  <c r="A105" i="592" s="1"/>
  <c r="A106" i="592" s="1"/>
  <c r="A107" i="592" s="1"/>
  <c r="A108" i="592" s="1"/>
  <c r="A109" i="592" s="1"/>
  <c r="C112" i="592" s="1"/>
  <c r="A24" i="584"/>
  <c r="A22" i="586"/>
  <c r="A23" i="586" s="1"/>
  <c r="A24" i="586" s="1"/>
  <c r="A25" i="586" s="1"/>
  <c r="A26" i="586" s="1"/>
  <c r="A27" i="586" s="1"/>
  <c r="A28" i="586" s="1"/>
  <c r="A29" i="586" s="1"/>
  <c r="A30" i="586" s="1"/>
  <c r="A31" i="586" s="1"/>
  <c r="A32" i="586" s="1"/>
  <c r="A33" i="586" s="1"/>
  <c r="A34" i="586" s="1"/>
  <c r="A35" i="586" s="1"/>
  <c r="A36" i="586" s="1"/>
  <c r="A37" i="586" s="1"/>
  <c r="A38" i="586" s="1"/>
  <c r="A39" i="586" s="1"/>
  <c r="A40" i="586" s="1"/>
  <c r="C43" i="586" s="1"/>
  <c r="A19" i="587"/>
  <c r="A20" i="587" s="1"/>
  <c r="A21" i="587" s="1"/>
  <c r="A25" i="585"/>
  <c r="A26" i="585" s="1"/>
  <c r="A27" i="585" s="1"/>
  <c r="A28" i="585" s="1"/>
  <c r="A29" i="585" s="1"/>
  <c r="A30" i="585" s="1"/>
  <c r="A31" i="585" s="1"/>
  <c r="A32" i="585" s="1"/>
  <c r="A33" i="585" s="1"/>
  <c r="A34" i="585" s="1"/>
  <c r="A35" i="585" s="1"/>
  <c r="A36" i="585" s="1"/>
  <c r="A37" i="585" s="1"/>
  <c r="A38" i="585" s="1"/>
  <c r="A39" i="585" s="1"/>
  <c r="A40" i="585" s="1"/>
  <c r="A41" i="585" s="1"/>
  <c r="A42" i="585" s="1"/>
  <c r="A43" i="585" s="1"/>
  <c r="A44" i="585" s="1"/>
  <c r="A45" i="585" s="1"/>
  <c r="A46" i="585" s="1"/>
  <c r="A47" i="585" s="1"/>
  <c r="A48" i="585" s="1"/>
  <c r="A49" i="585" s="1"/>
  <c r="A50" i="585" s="1"/>
  <c r="A51" i="585" s="1"/>
  <c r="A52" i="585" s="1"/>
  <c r="A53" i="585" s="1"/>
  <c r="A54" i="585" s="1"/>
  <c r="A55" i="585" s="1"/>
  <c r="A56" i="585" s="1"/>
  <c r="A57" i="585" s="1"/>
  <c r="A58" i="585" s="1"/>
  <c r="A59" i="585" s="1"/>
  <c r="A60" i="585" s="1"/>
  <c r="A61" i="585" s="1"/>
  <c r="A62" i="585" s="1"/>
  <c r="A63" i="585" s="1"/>
  <c r="A64" i="585" s="1"/>
  <c r="A65" i="585" s="1"/>
  <c r="A66" i="585" s="1"/>
  <c r="A67" i="585" s="1"/>
  <c r="A68" i="585" s="1"/>
  <c r="A69" i="585" s="1"/>
  <c r="A70" i="585" s="1"/>
  <c r="A71" i="585" s="1"/>
  <c r="A72" i="585" s="1"/>
  <c r="A73" i="585" s="1"/>
  <c r="A74" i="585" s="1"/>
  <c r="A75" i="585" s="1"/>
  <c r="A76" i="585" s="1"/>
  <c r="A77" i="585" s="1"/>
  <c r="A78" i="585" s="1"/>
  <c r="A79" i="585" s="1"/>
  <c r="A80" i="585" s="1"/>
  <c r="A81" i="585" s="1"/>
  <c r="A82" i="585" s="1"/>
  <c r="A83" i="585" s="1"/>
  <c r="A84" i="585" s="1"/>
  <c r="A85" i="585" s="1"/>
  <c r="A86" i="585" s="1"/>
  <c r="A87" i="585" s="1"/>
  <c r="A88" i="585" s="1"/>
  <c r="A89" i="585" s="1"/>
  <c r="A90" i="585" s="1"/>
  <c r="A91" i="585" s="1"/>
  <c r="A92" i="585" s="1"/>
  <c r="A93" i="585" s="1"/>
  <c r="A94" i="585" s="1"/>
  <c r="A95" i="585" s="1"/>
  <c r="A96" i="585" s="1"/>
  <c r="A97" i="585" s="1"/>
  <c r="A98" i="585" s="1"/>
  <c r="A99" i="585" s="1"/>
  <c r="A100" i="585" s="1"/>
  <c r="A101" i="585" s="1"/>
  <c r="A102" i="585" s="1"/>
  <c r="A103" i="585" s="1"/>
  <c r="A104" i="585" s="1"/>
  <c r="A105" i="585" s="1"/>
  <c r="A106" i="585" s="1"/>
  <c r="A107" i="585" s="1"/>
  <c r="A108" i="585" s="1"/>
  <c r="A109" i="585" s="1"/>
  <c r="A110" i="585" s="1"/>
  <c r="A111" i="585" s="1"/>
  <c r="A112" i="585" s="1"/>
  <c r="A113" i="585" s="1"/>
  <c r="A114" i="585" s="1"/>
  <c r="A115" i="585" s="1"/>
  <c r="A116" i="585" s="1"/>
  <c r="A117" i="585" s="1"/>
  <c r="A118" i="585" s="1"/>
  <c r="A119" i="585" s="1"/>
  <c r="A120" i="585" s="1"/>
  <c r="A121" i="585" s="1"/>
  <c r="A122" i="585" s="1"/>
  <c r="A123" i="585" s="1"/>
  <c r="A124" i="585" s="1"/>
  <c r="A125" i="585" s="1"/>
  <c r="A126" i="585" s="1"/>
  <c r="A127" i="585" s="1"/>
  <c r="A128" i="585" s="1"/>
  <c r="A129" i="585" s="1"/>
  <c r="A130" i="585" s="1"/>
  <c r="A131" i="585" s="1"/>
  <c r="A132" i="585" s="1"/>
  <c r="A133" i="585" s="1"/>
  <c r="A134" i="585" s="1"/>
  <c r="A135" i="585" s="1"/>
  <c r="A136" i="585" s="1"/>
  <c r="A137" i="585" s="1"/>
  <c r="A138" i="585" s="1"/>
  <c r="A139" i="585" s="1"/>
  <c r="A140" i="585" s="1"/>
  <c r="A141" i="585" s="1"/>
  <c r="A142" i="585" s="1"/>
  <c r="A143" i="585" s="1"/>
  <c r="A144" i="585" s="1"/>
  <c r="A145" i="585" s="1"/>
  <c r="A146" i="585" s="1"/>
  <c r="A147" i="585" s="1"/>
  <c r="A148" i="585" s="1"/>
  <c r="A149" i="585" s="1"/>
  <c r="A150" i="585" s="1"/>
  <c r="A151" i="585" s="1"/>
  <c r="A152" i="585" s="1"/>
  <c r="A153" i="585" s="1"/>
  <c r="A154" i="585" s="1"/>
  <c r="A155" i="585" s="1"/>
  <c r="A156" i="585" s="1"/>
  <c r="A157" i="585" s="1"/>
  <c r="A158" i="585" s="1"/>
  <c r="A159" i="585" s="1"/>
  <c r="A160" i="585" s="1"/>
  <c r="A161" i="585" s="1"/>
  <c r="A162" i="585" s="1"/>
  <c r="A163" i="585" s="1"/>
  <c r="C166" i="585" s="1"/>
  <c r="A21" i="582"/>
  <c r="A22" i="582" s="1"/>
  <c r="A23" i="582" s="1"/>
  <c r="A24" i="582" s="1"/>
  <c r="A25" i="582" s="1"/>
  <c r="A26" i="582" s="1"/>
  <c r="A27" i="582" s="1"/>
  <c r="A28" i="582" s="1"/>
  <c r="A29" i="582" s="1"/>
  <c r="A30" i="582" s="1"/>
  <c r="A31" i="582" s="1"/>
  <c r="A32" i="582" s="1"/>
  <c r="A33" i="582" s="1"/>
  <c r="A34" i="582" s="1"/>
  <c r="A35" i="582" s="1"/>
  <c r="A36" i="582" s="1"/>
  <c r="A37" i="582" s="1"/>
  <c r="A38" i="582" s="1"/>
  <c r="A39" i="582" s="1"/>
  <c r="A40" i="582" s="1"/>
  <c r="A41" i="582" s="1"/>
  <c r="A42" i="582" s="1"/>
  <c r="A43" i="582" s="1"/>
  <c r="A44" i="582" s="1"/>
  <c r="A45" i="582" s="1"/>
  <c r="A46" i="582" s="1"/>
  <c r="A47" i="582" s="1"/>
  <c r="A48" i="582" s="1"/>
  <c r="A49" i="582" s="1"/>
  <c r="A50" i="582" s="1"/>
  <c r="A51" i="582" s="1"/>
  <c r="A52" i="582" s="1"/>
  <c r="A53" i="582" s="1"/>
  <c r="A54" i="582" s="1"/>
  <c r="A55" i="582" s="1"/>
  <c r="A56" i="582" s="1"/>
  <c r="A57" i="582" s="1"/>
  <c r="A58" i="582" s="1"/>
  <c r="A59" i="582" s="1"/>
  <c r="A60" i="582" s="1"/>
  <c r="A61" i="582" s="1"/>
  <c r="A62" i="582" s="1"/>
  <c r="A63" i="582" s="1"/>
  <c r="A64" i="582" s="1"/>
  <c r="A65" i="582" s="1"/>
  <c r="A66" i="582" s="1"/>
  <c r="A67" i="582" s="1"/>
  <c r="A68" i="582" s="1"/>
  <c r="A69" i="582" s="1"/>
  <c r="A70" i="582" s="1"/>
  <c r="A71" i="582" s="1"/>
  <c r="C74" i="582" s="1"/>
  <c r="A24" i="583"/>
  <c r="A23" i="581"/>
  <c r="N11" i="540"/>
  <c r="R11" i="540"/>
  <c r="R15" i="540" s="1"/>
  <c r="J53" i="475" a="1"/>
  <c r="A58" i="612" l="1"/>
  <c r="A59" i="612" s="1"/>
  <c r="A60" i="612" s="1"/>
  <c r="A27" i="611"/>
  <c r="J53" i="475"/>
  <c r="P12" i="540"/>
  <c r="S12" i="540" s="1"/>
  <c r="A22" i="609"/>
  <c r="A75" i="595"/>
  <c r="A76" i="595" s="1"/>
  <c r="A77" i="595" s="1"/>
  <c r="A78" i="595" s="1"/>
  <c r="A79" i="595" s="1"/>
  <c r="A80" i="595" s="1"/>
  <c r="A81" i="595" s="1"/>
  <c r="A82" i="595" s="1"/>
  <c r="A83" i="595" s="1"/>
  <c r="A84" i="595" s="1"/>
  <c r="A85" i="595" s="1"/>
  <c r="A86" i="595" s="1"/>
  <c r="A87" i="595" s="1"/>
  <c r="A88" i="595" s="1"/>
  <c r="A89" i="595" s="1"/>
  <c r="A90" i="595" s="1"/>
  <c r="A91" i="595" s="1"/>
  <c r="A92" i="595" s="1"/>
  <c r="A93" i="595" s="1"/>
  <c r="A94" i="595" s="1"/>
  <c r="A95" i="595" s="1"/>
  <c r="A96" i="595" s="1"/>
  <c r="A97" i="595" s="1"/>
  <c r="A98" i="595" s="1"/>
  <c r="A99" i="595" s="1"/>
  <c r="A100" i="595" s="1"/>
  <c r="A101" i="595" s="1"/>
  <c r="A102" i="595" s="1"/>
  <c r="C105" i="595" s="1"/>
  <c r="A27" i="608"/>
  <c r="A28" i="608" s="1"/>
  <c r="A29" i="608" s="1"/>
  <c r="A29" i="596"/>
  <c r="A30" i="596" s="1"/>
  <c r="A31" i="596" s="1"/>
  <c r="A32" i="596" s="1"/>
  <c r="A33" i="596" s="1"/>
  <c r="A34" i="596" s="1"/>
  <c r="A35" i="596" s="1"/>
  <c r="A36" i="596" s="1"/>
  <c r="A37" i="596" s="1"/>
  <c r="A38" i="596" s="1"/>
  <c r="A39" i="596" s="1"/>
  <c r="A40" i="596" s="1"/>
  <c r="A41" i="596" s="1"/>
  <c r="A42" i="596" s="1"/>
  <c r="A43" i="596" s="1"/>
  <c r="A44" i="596" s="1"/>
  <c r="A45" i="596" s="1"/>
  <c r="A46" i="596" s="1"/>
  <c r="A47" i="596" s="1"/>
  <c r="A48" i="596" s="1"/>
  <c r="A49" i="596" s="1"/>
  <c r="A50" i="596" s="1"/>
  <c r="A51" i="596" s="1"/>
  <c r="A52" i="596" s="1"/>
  <c r="A53" i="596" s="1"/>
  <c r="A54" i="596" s="1"/>
  <c r="A55" i="596" s="1"/>
  <c r="A56" i="596" s="1"/>
  <c r="A57" i="596" s="1"/>
  <c r="A58" i="596" s="1"/>
  <c r="A59" i="596" s="1"/>
  <c r="A60" i="596" s="1"/>
  <c r="A61" i="596" s="1"/>
  <c r="A62" i="596" s="1"/>
  <c r="A63" i="596" s="1"/>
  <c r="A64" i="596" s="1"/>
  <c r="A65" i="596" s="1"/>
  <c r="A66" i="596" s="1"/>
  <c r="A67" i="596" s="1"/>
  <c r="A68" i="596" s="1"/>
  <c r="A69" i="596" s="1"/>
  <c r="A70" i="596" s="1"/>
  <c r="A71" i="596" s="1"/>
  <c r="A72" i="596" s="1"/>
  <c r="A73" i="596" s="1"/>
  <c r="A74" i="596" s="1"/>
  <c r="A75" i="596" s="1"/>
  <c r="A76" i="596" s="1"/>
  <c r="A77" i="596" s="1"/>
  <c r="A78" i="596" s="1"/>
  <c r="A79" i="596" s="1"/>
  <c r="A80" i="596" s="1"/>
  <c r="A81" i="596" s="1"/>
  <c r="A82" i="596" s="1"/>
  <c r="A83" i="596" s="1"/>
  <c r="A84" i="596" s="1"/>
  <c r="A85" i="596" s="1"/>
  <c r="A86" i="596" s="1"/>
  <c r="A87" i="596" s="1"/>
  <c r="A88" i="596" s="1"/>
  <c r="A89" i="596" s="1"/>
  <c r="A90" i="596" s="1"/>
  <c r="C93" i="596" s="1"/>
  <c r="A31" i="593"/>
  <c r="A32" i="593" s="1"/>
  <c r="A33" i="593" s="1"/>
  <c r="A34" i="593" s="1"/>
  <c r="A35" i="593" s="1"/>
  <c r="A36" i="593" s="1"/>
  <c r="A37" i="593" s="1"/>
  <c r="A38" i="593" s="1"/>
  <c r="A39" i="593" s="1"/>
  <c r="A40" i="593" s="1"/>
  <c r="A41" i="593" s="1"/>
  <c r="A42" i="593" s="1"/>
  <c r="A43" i="593" s="1"/>
  <c r="A44" i="593" s="1"/>
  <c r="A45" i="593" s="1"/>
  <c r="C48" i="593" s="1"/>
  <c r="P13" i="540"/>
  <c r="S13" i="540" s="1"/>
  <c r="P11" i="540"/>
  <c r="A23" i="603"/>
  <c r="A24" i="603" s="1"/>
  <c r="A25" i="603" s="1"/>
  <c r="A26" i="603" s="1"/>
  <c r="A27" i="603" s="1"/>
  <c r="A28" i="603" s="1"/>
  <c r="A29" i="603" s="1"/>
  <c r="A30" i="603" s="1"/>
  <c r="A31" i="603" s="1"/>
  <c r="A32" i="603" s="1"/>
  <c r="A33" i="603" s="1"/>
  <c r="A34" i="603" s="1"/>
  <c r="A35" i="603" s="1"/>
  <c r="A36" i="603" s="1"/>
  <c r="A37" i="603" s="1"/>
  <c r="A38" i="603" s="1"/>
  <c r="A39" i="603" s="1"/>
  <c r="A40" i="603" s="1"/>
  <c r="A41" i="603" s="1"/>
  <c r="A42" i="603" s="1"/>
  <c r="A43" i="603" s="1"/>
  <c r="A44" i="603" s="1"/>
  <c r="A45" i="603" s="1"/>
  <c r="A46" i="603" s="1"/>
  <c r="A47" i="603" s="1"/>
  <c r="A48" i="603" s="1"/>
  <c r="A49" i="603" s="1"/>
  <c r="A50" i="603" s="1"/>
  <c r="A51" i="603" s="1"/>
  <c r="A52" i="603" s="1"/>
  <c r="A53" i="603" s="1"/>
  <c r="A54" i="603" s="1"/>
  <c r="A55" i="603" s="1"/>
  <c r="A56" i="603" s="1"/>
  <c r="A57" i="603" s="1"/>
  <c r="A58" i="603" s="1"/>
  <c r="A59" i="603" s="1"/>
  <c r="A60" i="603" s="1"/>
  <c r="A61" i="603" s="1"/>
  <c r="A62" i="603" s="1"/>
  <c r="A63" i="603" s="1"/>
  <c r="A64" i="603" s="1"/>
  <c r="A65" i="603" s="1"/>
  <c r="A66" i="603" s="1"/>
  <c r="A67" i="603" s="1"/>
  <c r="A68" i="603" s="1"/>
  <c r="A69" i="603" s="1"/>
  <c r="A70" i="603" s="1"/>
  <c r="A71" i="603" s="1"/>
  <c r="A72" i="603" s="1"/>
  <c r="A73" i="603" s="1"/>
  <c r="A74" i="603" s="1"/>
  <c r="A75" i="603" s="1"/>
  <c r="A76" i="603" s="1"/>
  <c r="C79" i="603" s="1"/>
  <c r="A23" i="601"/>
  <c r="A24" i="601" s="1"/>
  <c r="A25" i="601" s="1"/>
  <c r="A26" i="601" s="1"/>
  <c r="A29" i="604"/>
  <c r="A30" i="604" s="1"/>
  <c r="A31" i="604" s="1"/>
  <c r="A32" i="604" s="1"/>
  <c r="A33" i="604" s="1"/>
  <c r="A34" i="604" s="1"/>
  <c r="A35" i="604" s="1"/>
  <c r="A36" i="604" s="1"/>
  <c r="A37" i="604" s="1"/>
  <c r="A38" i="604" s="1"/>
  <c r="A39" i="604" s="1"/>
  <c r="A40" i="604" s="1"/>
  <c r="A24" i="594"/>
  <c r="A25" i="594" s="1"/>
  <c r="A26" i="594" s="1"/>
  <c r="A27" i="594" s="1"/>
  <c r="A28" i="594" s="1"/>
  <c r="A29" i="594" s="1"/>
  <c r="A30" i="594" s="1"/>
  <c r="A31" i="594" s="1"/>
  <c r="A32" i="594" s="1"/>
  <c r="A33" i="594" s="1"/>
  <c r="A34" i="594" s="1"/>
  <c r="A35" i="594" s="1"/>
  <c r="A36" i="594" s="1"/>
  <c r="A37" i="594" s="1"/>
  <c r="A38" i="594" s="1"/>
  <c r="A39" i="594" s="1"/>
  <c r="A40" i="594" s="1"/>
  <c r="A41" i="594" s="1"/>
  <c r="A42" i="594" s="1"/>
  <c r="A43" i="594" s="1"/>
  <c r="A44" i="594" s="1"/>
  <c r="A45" i="594" s="1"/>
  <c r="A46" i="594" s="1"/>
  <c r="A47" i="594" s="1"/>
  <c r="A48" i="594" s="1"/>
  <c r="A49" i="594" s="1"/>
  <c r="A50" i="594" s="1"/>
  <c r="A51" i="594" s="1"/>
  <c r="A52" i="594" s="1"/>
  <c r="A53" i="594" s="1"/>
  <c r="A54" i="594" s="1"/>
  <c r="A55" i="594" s="1"/>
  <c r="A56" i="594" s="1"/>
  <c r="A57" i="594" s="1"/>
  <c r="A58" i="594" s="1"/>
  <c r="A59" i="594" s="1"/>
  <c r="A60" i="594" s="1"/>
  <c r="A61" i="594" s="1"/>
  <c r="A62" i="594" s="1"/>
  <c r="A25" i="590"/>
  <c r="A26" i="590" s="1"/>
  <c r="A27" i="590" s="1"/>
  <c r="A28" i="590" s="1"/>
  <c r="A29" i="590" s="1"/>
  <c r="A30" i="590" s="1"/>
  <c r="A31" i="590" s="1"/>
  <c r="A32" i="590" s="1"/>
  <c r="A33" i="590" s="1"/>
  <c r="A34" i="590" s="1"/>
  <c r="A35" i="590" s="1"/>
  <c r="A36" i="590" s="1"/>
  <c r="A37" i="590" s="1"/>
  <c r="A21" i="591"/>
  <c r="A22" i="591" s="1"/>
  <c r="A22" i="587"/>
  <c r="A23" i="587" s="1"/>
  <c r="A24" i="587" s="1"/>
  <c r="A25" i="587" s="1"/>
  <c r="A26" i="587" s="1"/>
  <c r="A27" i="587" s="1"/>
  <c r="A28" i="587" s="1"/>
  <c r="A29" i="587" s="1"/>
  <c r="A30" i="587" s="1"/>
  <c r="C33" i="587" s="1"/>
  <c r="A25" i="584"/>
  <c r="A26" i="584" s="1"/>
  <c r="A27" i="584" s="1"/>
  <c r="A28" i="584" s="1"/>
  <c r="A29" i="584" s="1"/>
  <c r="A30" i="584" s="1"/>
  <c r="A31" i="584" s="1"/>
  <c r="A32" i="584" s="1"/>
  <c r="A33" i="584" s="1"/>
  <c r="A34" i="584" s="1"/>
  <c r="A35" i="584" s="1"/>
  <c r="A36" i="584" s="1"/>
  <c r="A37" i="584" s="1"/>
  <c r="A38" i="584" s="1"/>
  <c r="A39" i="584" s="1"/>
  <c r="A40" i="584" s="1"/>
  <c r="A41" i="584" s="1"/>
  <c r="A42" i="584" s="1"/>
  <c r="A43" i="584" s="1"/>
  <c r="A44" i="584" s="1"/>
  <c r="A45" i="584" s="1"/>
  <c r="A46" i="584" s="1"/>
  <c r="A47" i="584" s="1"/>
  <c r="A48" i="584" s="1"/>
  <c r="A49" i="584" s="1"/>
  <c r="A50" i="584" s="1"/>
  <c r="A51" i="584" s="1"/>
  <c r="A52" i="584" s="1"/>
  <c r="A53" i="584" s="1"/>
  <c r="A54" i="584" s="1"/>
  <c r="A55" i="584" s="1"/>
  <c r="A56" i="584" s="1"/>
  <c r="A57" i="584" s="1"/>
  <c r="A58" i="584" s="1"/>
  <c r="A59" i="584" s="1"/>
  <c r="A60" i="584" s="1"/>
  <c r="A61" i="584" s="1"/>
  <c r="A62" i="584" s="1"/>
  <c r="A63" i="584" s="1"/>
  <c r="A64" i="584" s="1"/>
  <c r="A65" i="584" s="1"/>
  <c r="A66" i="584" s="1"/>
  <c r="A67" i="584" s="1"/>
  <c r="A68" i="584" s="1"/>
  <c r="A69" i="584" s="1"/>
  <c r="A70" i="584" s="1"/>
  <c r="A71" i="584" s="1"/>
  <c r="A72" i="584" s="1"/>
  <c r="C75" i="584" s="1"/>
  <c r="A25" i="583"/>
  <c r="A26" i="583" s="1"/>
  <c r="A27" i="583" s="1"/>
  <c r="A28" i="583" s="1"/>
  <c r="A29" i="583" s="1"/>
  <c r="A30" i="583" s="1"/>
  <c r="A31" i="583" s="1"/>
  <c r="A32" i="583" s="1"/>
  <c r="A33" i="583" s="1"/>
  <c r="A34" i="583" s="1"/>
  <c r="A35" i="583" s="1"/>
  <c r="A36" i="583" s="1"/>
  <c r="A37" i="583" s="1"/>
  <c r="A38" i="583" s="1"/>
  <c r="A39" i="583" s="1"/>
  <c r="A40" i="583" s="1"/>
  <c r="A41" i="583" s="1"/>
  <c r="A42" i="583" s="1"/>
  <c r="A43" i="583" s="1"/>
  <c r="A44" i="583" s="1"/>
  <c r="A45" i="583" s="1"/>
  <c r="A46" i="583" s="1"/>
  <c r="A47" i="583" s="1"/>
  <c r="A48" i="583" s="1"/>
  <c r="A49" i="583" s="1"/>
  <c r="A50" i="583" s="1"/>
  <c r="A51" i="583" s="1"/>
  <c r="A52" i="583" s="1"/>
  <c r="A53" i="583" s="1"/>
  <c r="A54" i="583" s="1"/>
  <c r="A55" i="583" s="1"/>
  <c r="A56" i="583" s="1"/>
  <c r="A57" i="583" s="1"/>
  <c r="A58" i="583" s="1"/>
  <c r="A59" i="583" s="1"/>
  <c r="A60" i="583" s="1"/>
  <c r="A61" i="583" s="1"/>
  <c r="A62" i="583" s="1"/>
  <c r="A63" i="583" s="1"/>
  <c r="A64" i="583" s="1"/>
  <c r="A65" i="583" s="1"/>
  <c r="A66" i="583" s="1"/>
  <c r="A67" i="583" s="1"/>
  <c r="A68" i="583" s="1"/>
  <c r="A69" i="583" s="1"/>
  <c r="A70" i="583" s="1"/>
  <c r="A71" i="583" s="1"/>
  <c r="A72" i="583" s="1"/>
  <c r="A73" i="583" s="1"/>
  <c r="C76" i="583" s="1"/>
  <c r="A24" i="581"/>
  <c r="A25" i="581" s="1"/>
  <c r="A26" i="581" s="1"/>
  <c r="A27" i="581" s="1"/>
  <c r="A28" i="581" s="1"/>
  <c r="A29" i="581" s="1"/>
  <c r="A30" i="581" s="1"/>
  <c r="A31" i="581" s="1"/>
  <c r="A32" i="581" s="1"/>
  <c r="A33" i="581" s="1"/>
  <c r="A34" i="581" s="1"/>
  <c r="A35" i="581" s="1"/>
  <c r="A36" i="581" s="1"/>
  <c r="A37" i="581" s="1"/>
  <c r="A38" i="581" s="1"/>
  <c r="A39" i="581" s="1"/>
  <c r="A40" i="581" s="1"/>
  <c r="A41" i="581" s="1"/>
  <c r="A42" i="581" s="1"/>
  <c r="A43" i="581" s="1"/>
  <c r="A44" i="581" s="1"/>
  <c r="A45" i="581" s="1"/>
  <c r="A46" i="581" s="1"/>
  <c r="A47" i="581" s="1"/>
  <c r="A48" i="581" s="1"/>
  <c r="A49" i="581" s="1"/>
  <c r="A50" i="581" s="1"/>
  <c r="A51" i="581" s="1"/>
  <c r="A52" i="581" s="1"/>
  <c r="A53" i="581" s="1"/>
  <c r="C56" i="581" s="1"/>
  <c r="A30" i="580"/>
  <c r="S11" i="540"/>
  <c r="S3" i="540"/>
  <c r="Q15" i="540"/>
  <c r="I15" i="540" s="1"/>
  <c r="F53" i="475" a="1"/>
  <c r="F53" i="475" l="1"/>
  <c r="F67" i="475" s="1"/>
  <c r="F83" i="475" s="1"/>
  <c r="A61" i="612"/>
  <c r="A62" i="612" s="1"/>
  <c r="A63" i="612" s="1"/>
  <c r="A66" i="612" s="1"/>
  <c r="A28" i="611"/>
  <c r="A23" i="609"/>
  <c r="A24" i="609"/>
  <c r="A25" i="609" s="1"/>
  <c r="A27" i="601"/>
  <c r="A28" i="601" s="1"/>
  <c r="A29" i="601" s="1"/>
  <c r="A30" i="601" s="1"/>
  <c r="A31" i="601" s="1"/>
  <c r="A32" i="601" s="1"/>
  <c r="A33" i="601" s="1"/>
  <c r="A34" i="601" s="1"/>
  <c r="A35" i="601" s="1"/>
  <c r="A36" i="601" s="1"/>
  <c r="A37" i="601" s="1"/>
  <c r="A38" i="601" s="1"/>
  <c r="A39" i="601" s="1"/>
  <c r="A40" i="601" s="1"/>
  <c r="A41" i="601" s="1"/>
  <c r="A42" i="601" s="1"/>
  <c r="A43" i="601" s="1"/>
  <c r="A44" i="601" s="1"/>
  <c r="A45" i="601" s="1"/>
  <c r="A46" i="601" s="1"/>
  <c r="A47" i="601" s="1"/>
  <c r="A48" i="601" s="1"/>
  <c r="A49" i="601" s="1"/>
  <c r="A50" i="601" s="1"/>
  <c r="A51" i="601" s="1"/>
  <c r="A52" i="601" s="1"/>
  <c r="A53" i="601" s="1"/>
  <c r="A54" i="601" s="1"/>
  <c r="A55" i="601" s="1"/>
  <c r="A56" i="601" s="1"/>
  <c r="A57" i="601" s="1"/>
  <c r="A58" i="601" s="1"/>
  <c r="A59" i="601" s="1"/>
  <c r="A60" i="601" s="1"/>
  <c r="A61" i="601" s="1"/>
  <c r="A62" i="601" s="1"/>
  <c r="A63" i="601" s="1"/>
  <c r="A64" i="601" s="1"/>
  <c r="A65" i="601" s="1"/>
  <c r="A66" i="601" s="1"/>
  <c r="A67" i="601" s="1"/>
  <c r="A68" i="601" s="1"/>
  <c r="A69" i="601" s="1"/>
  <c r="A70" i="601" s="1"/>
  <c r="A71" i="601" s="1"/>
  <c r="C74" i="601" s="1"/>
  <c r="A23" i="591"/>
  <c r="A24" i="591" s="1"/>
  <c r="A25" i="591" s="1"/>
  <c r="A26" i="591" s="1"/>
  <c r="C29" i="591" s="1"/>
  <c r="S15" i="540"/>
  <c r="S2" i="540" s="1"/>
  <c r="A30" i="608"/>
  <c r="A31" i="608" s="1"/>
  <c r="A32" i="608" s="1"/>
  <c r="A33" i="608" s="1"/>
  <c r="A34" i="608" s="1"/>
  <c r="A35" i="608" s="1"/>
  <c r="A36" i="608" s="1"/>
  <c r="A37" i="608" s="1"/>
  <c r="A38" i="608" s="1"/>
  <c r="A39" i="608" s="1"/>
  <c r="A40" i="608" s="1"/>
  <c r="A41" i="608" s="1"/>
  <c r="A42" i="608" s="1"/>
  <c r="A43" i="608" s="1"/>
  <c r="A44" i="608" s="1"/>
  <c r="A45" i="608" s="1"/>
  <c r="A46" i="608" s="1"/>
  <c r="A47" i="608" s="1"/>
  <c r="A48" i="608" s="1"/>
  <c r="A49" i="608" s="1"/>
  <c r="A50" i="608" s="1"/>
  <c r="A51" i="608" s="1"/>
  <c r="A52" i="608" s="1"/>
  <c r="A53" i="608" s="1"/>
  <c r="A54" i="608" s="1"/>
  <c r="A55" i="608" s="1"/>
  <c r="A56" i="608" s="1"/>
  <c r="A57" i="608" s="1"/>
  <c r="A58" i="608" s="1"/>
  <c r="A59" i="608" s="1"/>
  <c r="A60" i="608" s="1"/>
  <c r="A61" i="608" s="1"/>
  <c r="A62" i="608" s="1"/>
  <c r="A63" i="608" s="1"/>
  <c r="A64" i="608" s="1"/>
  <c r="A65" i="608" s="1"/>
  <c r="A66" i="608" s="1"/>
  <c r="A67" i="608" s="1"/>
  <c r="A68" i="608" s="1"/>
  <c r="A69" i="608" s="1"/>
  <c r="A70" i="608" s="1"/>
  <c r="A71" i="608" s="1"/>
  <c r="A72" i="608" s="1"/>
  <c r="A73" i="608" s="1"/>
  <c r="A74" i="608" s="1"/>
  <c r="C77" i="608" s="1"/>
  <c r="A41" i="604"/>
  <c r="A42" i="604" s="1"/>
  <c r="A43" i="604" s="1"/>
  <c r="A44" i="604" s="1"/>
  <c r="A45" i="604" s="1"/>
  <c r="A46" i="604" s="1"/>
  <c r="A47" i="604" s="1"/>
  <c r="A48" i="604" s="1"/>
  <c r="A49" i="604" s="1"/>
  <c r="A50" i="604" s="1"/>
  <c r="A51" i="604" s="1"/>
  <c r="A52" i="604" s="1"/>
  <c r="A53" i="604" s="1"/>
  <c r="A54" i="604" s="1"/>
  <c r="A55" i="604" s="1"/>
  <c r="A56" i="604" s="1"/>
  <c r="A57" i="604" s="1"/>
  <c r="A58" i="604" s="1"/>
  <c r="A59" i="604" s="1"/>
  <c r="A60" i="604" s="1"/>
  <c r="A61" i="604" s="1"/>
  <c r="A62" i="604" s="1"/>
  <c r="A63" i="604" s="1"/>
  <c r="A64" i="604" s="1"/>
  <c r="A65" i="604" s="1"/>
  <c r="A66" i="604" s="1"/>
  <c r="A67" i="604" s="1"/>
  <c r="A68" i="604" s="1"/>
  <c r="A69" i="604" s="1"/>
  <c r="A70" i="604" s="1"/>
  <c r="A71" i="604" s="1"/>
  <c r="A72" i="604" s="1"/>
  <c r="A73" i="604" s="1"/>
  <c r="A74" i="604" s="1"/>
  <c r="A75" i="604" s="1"/>
  <c r="A76" i="604" s="1"/>
  <c r="A77" i="604" s="1"/>
  <c r="A78" i="604" s="1"/>
  <c r="A79" i="604" s="1"/>
  <c r="A80" i="604" s="1"/>
  <c r="A81" i="604" s="1"/>
  <c r="A82" i="604" s="1"/>
  <c r="A83" i="604" s="1"/>
  <c r="A84" i="604" s="1"/>
  <c r="A85" i="604" s="1"/>
  <c r="A86" i="604" s="1"/>
  <c r="A87" i="604" s="1"/>
  <c r="A88" i="604" s="1"/>
  <c r="A89" i="604" s="1"/>
  <c r="A90" i="604" s="1"/>
  <c r="A91" i="604" s="1"/>
  <c r="A92" i="604" s="1"/>
  <c r="A93" i="604" s="1"/>
  <c r="A94" i="604" s="1"/>
  <c r="A95" i="604" s="1"/>
  <c r="C98" i="604" s="1"/>
  <c r="A63" i="594"/>
  <c r="A64" i="594" s="1"/>
  <c r="A65" i="594" s="1"/>
  <c r="A66" i="594" s="1"/>
  <c r="A67" i="594" s="1"/>
  <c r="C70" i="594" s="1"/>
  <c r="A38" i="590"/>
  <c r="A39" i="590" s="1"/>
  <c r="A40" i="590" s="1"/>
  <c r="A41" i="590" s="1"/>
  <c r="A42" i="590" s="1"/>
  <c r="A43" i="590" s="1"/>
  <c r="A44" i="590" s="1"/>
  <c r="A45" i="590" s="1"/>
  <c r="A46" i="590" s="1"/>
  <c r="A47" i="590" s="1"/>
  <c r="A48" i="590" s="1"/>
  <c r="A49" i="590" s="1"/>
  <c r="A50" i="590" s="1"/>
  <c r="A51" i="590" s="1"/>
  <c r="A52" i="590" s="1"/>
  <c r="A53" i="590" s="1"/>
  <c r="A54" i="590" s="1"/>
  <c r="A55" i="590" s="1"/>
  <c r="A56" i="590" s="1"/>
  <c r="A57" i="590" s="1"/>
  <c r="A58" i="590" s="1"/>
  <c r="A59" i="590" s="1"/>
  <c r="A60" i="590" s="1"/>
  <c r="A61" i="590" s="1"/>
  <c r="A62" i="590" s="1"/>
  <c r="A63" i="590" s="1"/>
  <c r="A64" i="590" s="1"/>
  <c r="A65" i="590" s="1"/>
  <c r="A66" i="590" s="1"/>
  <c r="A67" i="590" s="1"/>
  <c r="A68" i="590" s="1"/>
  <c r="A69" i="590" s="1"/>
  <c r="A70" i="590" s="1"/>
  <c r="A71" i="590" s="1"/>
  <c r="A72" i="590" s="1"/>
  <c r="A73" i="590" s="1"/>
  <c r="A74" i="590" s="1"/>
  <c r="A75" i="590" s="1"/>
  <c r="A76" i="590" s="1"/>
  <c r="A77" i="590" s="1"/>
  <c r="A78" i="590" s="1"/>
  <c r="A79" i="590" s="1"/>
  <c r="A80" i="590" s="1"/>
  <c r="A81" i="590" s="1"/>
  <c r="A82" i="590" s="1"/>
  <c r="A83" i="590" s="1"/>
  <c r="A84" i="590" s="1"/>
  <c r="A85" i="590" s="1"/>
  <c r="A86" i="590" s="1"/>
  <c r="A87" i="590" s="1"/>
  <c r="A88" i="590" s="1"/>
  <c r="A89" i="590" s="1"/>
  <c r="A90" i="590" s="1"/>
  <c r="A91" i="590" s="1"/>
  <c r="A92" i="590" s="1"/>
  <c r="A93" i="590" s="1"/>
  <c r="A94" i="590" s="1"/>
  <c r="C97" i="590" s="1"/>
  <c r="C26" i="599"/>
  <c r="A31" i="580"/>
  <c r="A32" i="580" s="1"/>
  <c r="A33" i="580" s="1"/>
  <c r="A34" i="580" s="1"/>
  <c r="A35" i="580" s="1"/>
  <c r="A36" i="580" s="1"/>
  <c r="A37" i="580" s="1"/>
  <c r="A38" i="580" s="1"/>
  <c r="A39" i="580" s="1"/>
  <c r="A40" i="580" s="1"/>
  <c r="A41" i="580" s="1"/>
  <c r="A42" i="580" s="1"/>
  <c r="A43" i="580" s="1"/>
  <c r="A44" i="580" s="1"/>
  <c r="A45" i="580" s="1"/>
  <c r="A46" i="580" s="1"/>
  <c r="A47" i="580" s="1"/>
  <c r="A48" i="580" s="1"/>
  <c r="A49" i="580" s="1"/>
  <c r="A50" i="580" s="1"/>
  <c r="Q1" i="540"/>
  <c r="S6" i="540"/>
  <c r="M53" i="475" a="1"/>
  <c r="E53" i="475" a="1"/>
  <c r="A67" i="612" l="1"/>
  <c r="A68" i="612" s="1"/>
  <c r="A29" i="611"/>
  <c r="M53" i="475"/>
  <c r="E53" i="475"/>
  <c r="E67" i="475" s="1"/>
  <c r="E83" i="475" s="1"/>
  <c r="A26" i="609"/>
  <c r="A27" i="609" s="1"/>
  <c r="A28" i="609" s="1"/>
  <c r="A29" i="609" s="1"/>
  <c r="A30" i="609" s="1"/>
  <c r="A31" i="609" s="1"/>
  <c r="A32" i="609" s="1"/>
  <c r="A33" i="609" s="1"/>
  <c r="A34" i="609" s="1"/>
  <c r="A35" i="609" s="1"/>
  <c r="A36" i="609" s="1"/>
  <c r="A37" i="609" s="1"/>
  <c r="A38" i="609" s="1"/>
  <c r="A39" i="609" s="1"/>
  <c r="A40" i="609" s="1"/>
  <c r="C43" i="609" s="1"/>
  <c r="A8" i="540"/>
  <c r="S7" i="540"/>
  <c r="C53" i="580"/>
  <c r="K47" i="475"/>
  <c r="S4" i="540"/>
  <c r="G53" i="475" a="1"/>
  <c r="G53" i="475" l="1"/>
  <c r="A69" i="612"/>
  <c r="A30" i="611"/>
  <c r="G1" i="540"/>
  <c r="A70" i="612" l="1"/>
  <c r="A71" i="612" s="1"/>
  <c r="A31" i="611"/>
  <c r="A74" i="612" l="1"/>
  <c r="A75" i="612" s="1"/>
  <c r="A32" i="611"/>
  <c r="A76" i="612" l="1"/>
  <c r="A33" i="611"/>
  <c r="A77" i="612" l="1"/>
  <c r="A78" i="612" s="1"/>
  <c r="A79" i="612" s="1"/>
  <c r="A34" i="611"/>
  <c r="A35" i="611" s="1"/>
  <c r="A36" i="611" s="1"/>
  <c r="A37" i="611" s="1"/>
  <c r="A38" i="611" s="1"/>
  <c r="A39" i="611" s="1"/>
  <c r="A40" i="611" s="1"/>
  <c r="A41" i="611" s="1"/>
  <c r="A42" i="611" s="1"/>
  <c r="A43" i="611" s="1"/>
  <c r="A44" i="611" s="1"/>
  <c r="A45" i="611" s="1"/>
  <c r="A46" i="611" s="1"/>
  <c r="A47" i="611" s="1"/>
  <c r="A48" i="611" s="1"/>
  <c r="A49" i="611" s="1"/>
  <c r="A50" i="611" s="1"/>
  <c r="A51" i="611" s="1"/>
  <c r="A52" i="611" s="1"/>
  <c r="A53" i="611" s="1"/>
  <c r="A54" i="611" s="1"/>
  <c r="A55" i="611" s="1"/>
  <c r="A56" i="611" s="1"/>
  <c r="A57" i="611" s="1"/>
  <c r="A58" i="611" s="1"/>
  <c r="A59" i="611" s="1"/>
  <c r="A60" i="611" s="1"/>
  <c r="A61" i="611" s="1"/>
  <c r="A62" i="611" s="1"/>
  <c r="A63" i="611" s="1"/>
  <c r="A64" i="611" s="1"/>
  <c r="A65" i="611" s="1"/>
  <c r="A66" i="611" s="1"/>
  <c r="A67" i="611" s="1"/>
  <c r="A68" i="611" s="1"/>
  <c r="A69" i="611" s="1"/>
  <c r="A70" i="611" s="1"/>
  <c r="A71" i="611" s="1"/>
  <c r="A72" i="611" s="1"/>
  <c r="A73" i="611" s="1"/>
  <c r="A74" i="611" s="1"/>
  <c r="A75" i="611" s="1"/>
  <c r="A76" i="611" s="1"/>
  <c r="A77" i="611" s="1"/>
  <c r="A78" i="611" s="1"/>
  <c r="A79" i="611" s="1"/>
  <c r="A80" i="611" s="1"/>
  <c r="A81" i="611" s="1"/>
  <c r="A82" i="611" s="1"/>
  <c r="A83" i="611" s="1"/>
  <c r="R15" i="519"/>
  <c r="S15" i="519" s="1"/>
  <c r="R14" i="519"/>
  <c r="S14" i="519" s="1"/>
  <c r="R13" i="519"/>
  <c r="S13" i="519" s="1"/>
  <c r="R12" i="519"/>
  <c r="S12" i="519" s="1"/>
  <c r="A80" i="612" l="1"/>
  <c r="A81" i="612" s="1"/>
  <c r="A82" i="612" s="1"/>
  <c r="C86" i="611"/>
  <c r="U13" i="519" a="1"/>
  <c r="U13" i="519" s="1"/>
  <c r="T13" i="519" s="1"/>
  <c r="U14" i="519" a="1"/>
  <c r="U14" i="519" s="1"/>
  <c r="T14" i="519" s="1"/>
  <c r="U15" i="519" a="1"/>
  <c r="U15" i="519" s="1"/>
  <c r="T15" i="519" s="1"/>
  <c r="U12" i="519" a="1"/>
  <c r="U12" i="519" s="1"/>
  <c r="T12" i="519" s="1"/>
  <c r="L12" i="519"/>
  <c r="A83" i="612" l="1"/>
  <c r="A84" i="612" s="1"/>
  <c r="M12" i="519"/>
  <c r="A85" i="612" l="1"/>
  <c r="A86" i="612" s="1"/>
  <c r="A87" i="612" s="1"/>
  <c r="A88" i="612" s="1"/>
  <c r="A89" i="612" s="1"/>
  <c r="O12" i="519"/>
  <c r="N12" i="519" s="1"/>
  <c r="D162" i="519"/>
  <c r="A12" i="519"/>
  <c r="B2" i="519"/>
  <c r="A90" i="612" l="1"/>
  <c r="A13" i="519"/>
  <c r="A91" i="612" l="1"/>
  <c r="A92" i="612" s="1"/>
  <c r="A14" i="519"/>
  <c r="A93" i="612" l="1"/>
  <c r="A94" i="612" s="1"/>
  <c r="A15" i="519"/>
  <c r="A95" i="612" l="1"/>
  <c r="A16" i="519"/>
  <c r="A17" i="519" s="1"/>
  <c r="A96" i="612" l="1"/>
  <c r="A18" i="519"/>
  <c r="A19" i="519" s="1"/>
  <c r="A20" i="519" s="1"/>
  <c r="A21" i="519" s="1"/>
  <c r="A22" i="519" s="1"/>
  <c r="A23" i="519" s="1"/>
  <c r="A24" i="519" s="1"/>
  <c r="A25" i="519" s="1"/>
  <c r="A26" i="519" s="1"/>
  <c r="A27" i="519" s="1"/>
  <c r="A28" i="519" s="1"/>
  <c r="A29" i="519" s="1"/>
  <c r="A30" i="519" s="1"/>
  <c r="A31" i="519" s="1"/>
  <c r="A32" i="519" s="1"/>
  <c r="A33" i="519" s="1"/>
  <c r="A34" i="519" s="1"/>
  <c r="A35" i="519" s="1"/>
  <c r="A36" i="519" s="1"/>
  <c r="A37" i="519" s="1"/>
  <c r="A38" i="519" s="1"/>
  <c r="A39" i="519" s="1"/>
  <c r="A40" i="519" s="1"/>
  <c r="A41" i="519" s="1"/>
  <c r="A42" i="519" s="1"/>
  <c r="A43" i="519" s="1"/>
  <c r="A44" i="519" s="1"/>
  <c r="A45" i="519" s="1"/>
  <c r="A46" i="519" s="1"/>
  <c r="A47" i="519" s="1"/>
  <c r="A48" i="519" s="1"/>
  <c r="A49" i="519" s="1"/>
  <c r="A50" i="519" s="1"/>
  <c r="A51" i="519" s="1"/>
  <c r="A52" i="519" s="1"/>
  <c r="A53" i="519" s="1"/>
  <c r="A54" i="519" s="1"/>
  <c r="A55" i="519" s="1"/>
  <c r="A56" i="519" s="1"/>
  <c r="A57" i="519" s="1"/>
  <c r="A58" i="519" s="1"/>
  <c r="A59" i="519" s="1"/>
  <c r="A60" i="519" s="1"/>
  <c r="A61" i="519" s="1"/>
  <c r="A62" i="519" s="1"/>
  <c r="A63" i="519" s="1"/>
  <c r="A64" i="519" s="1"/>
  <c r="A65" i="519" s="1"/>
  <c r="A66" i="519" s="1"/>
  <c r="A67" i="519" s="1"/>
  <c r="A68" i="519" s="1"/>
  <c r="A69" i="519" s="1"/>
  <c r="A70" i="519" s="1"/>
  <c r="A71" i="519" s="1"/>
  <c r="A72" i="519" s="1"/>
  <c r="A73" i="519" s="1"/>
  <c r="A74" i="519" s="1"/>
  <c r="A75" i="519" s="1"/>
  <c r="A76" i="519" s="1"/>
  <c r="A77" i="519" s="1"/>
  <c r="A78" i="519" s="1"/>
  <c r="A79" i="519" s="1"/>
  <c r="A80" i="519" s="1"/>
  <c r="A81" i="519" s="1"/>
  <c r="A82" i="519" s="1"/>
  <c r="A83" i="519" s="1"/>
  <c r="A84" i="519" s="1"/>
  <c r="A85" i="519" s="1"/>
  <c r="A86" i="519" s="1"/>
  <c r="A87" i="519" s="1"/>
  <c r="A88" i="519" s="1"/>
  <c r="A89" i="519" s="1"/>
  <c r="A90" i="519" s="1"/>
  <c r="A91" i="519" s="1"/>
  <c r="A92" i="519" s="1"/>
  <c r="A93" i="519" s="1"/>
  <c r="A94" i="519" s="1"/>
  <c r="A95" i="519" s="1"/>
  <c r="A96" i="519" s="1"/>
  <c r="A97" i="519" s="1"/>
  <c r="A98" i="519" s="1"/>
  <c r="A99" i="519" s="1"/>
  <c r="A100" i="519" s="1"/>
  <c r="A101" i="519" s="1"/>
  <c r="A102" i="519" s="1"/>
  <c r="A103" i="519" s="1"/>
  <c r="A104" i="519" s="1"/>
  <c r="A105" i="519" s="1"/>
  <c r="A106" i="519" s="1"/>
  <c r="A107" i="519" s="1"/>
  <c r="A108" i="519" s="1"/>
  <c r="A109" i="519" s="1"/>
  <c r="A110" i="519" s="1"/>
  <c r="A111" i="519" s="1"/>
  <c r="A112" i="519" s="1"/>
  <c r="A113" i="519" s="1"/>
  <c r="A114" i="519" s="1"/>
  <c r="A115" i="519" s="1"/>
  <c r="A116" i="519" s="1"/>
  <c r="A117" i="519" s="1"/>
  <c r="A118" i="519" s="1"/>
  <c r="A119" i="519" s="1"/>
  <c r="A120" i="519" s="1"/>
  <c r="A121" i="519" s="1"/>
  <c r="A122" i="519" s="1"/>
  <c r="A123" i="519" s="1"/>
  <c r="A124" i="519" s="1"/>
  <c r="A125" i="519" s="1"/>
  <c r="A126" i="519" s="1"/>
  <c r="A127" i="519" s="1"/>
  <c r="A128" i="519" s="1"/>
  <c r="A129" i="519" s="1"/>
  <c r="A130" i="519" s="1"/>
  <c r="A131" i="519" s="1"/>
  <c r="A132" i="519" s="1"/>
  <c r="A133" i="519" s="1"/>
  <c r="A134" i="519" s="1"/>
  <c r="A135" i="519" s="1"/>
  <c r="A136" i="519" s="1"/>
  <c r="A137" i="519" s="1"/>
  <c r="A138" i="519" s="1"/>
  <c r="A139" i="519" s="1"/>
  <c r="A140" i="519" s="1"/>
  <c r="A141" i="519" s="1"/>
  <c r="A142" i="519" s="1"/>
  <c r="A143" i="519" s="1"/>
  <c r="A144" i="519" s="1"/>
  <c r="A145" i="519" s="1"/>
  <c r="A146" i="519" s="1"/>
  <c r="A147" i="519" s="1"/>
  <c r="A148" i="519" s="1"/>
  <c r="A149" i="519" s="1"/>
  <c r="A150" i="519" s="1"/>
  <c r="A151" i="519" s="1"/>
  <c r="A152" i="519" s="1"/>
  <c r="A153" i="519" s="1"/>
  <c r="A154" i="519" s="1"/>
  <c r="A155" i="519" s="1"/>
  <c r="A156" i="519" s="1"/>
  <c r="A157" i="519" s="1"/>
  <c r="A158" i="519" s="1"/>
  <c r="A159" i="519" s="1"/>
  <c r="A97" i="612" l="1"/>
  <c r="A98" i="612" s="1"/>
  <c r="A99" i="612" s="1"/>
  <c r="A102" i="612" s="1"/>
  <c r="A103" i="612" l="1"/>
  <c r="A104" i="612" s="1"/>
  <c r="A105" i="612" l="1"/>
  <c r="A106" i="612" l="1"/>
  <c r="A107" i="612" s="1"/>
  <c r="A108" i="612" l="1"/>
  <c r="A109" i="612" l="1"/>
  <c r="A110" i="612" s="1"/>
  <c r="A113" i="612" s="1"/>
  <c r="A114" i="612" l="1"/>
  <c r="A115" i="612" s="1"/>
  <c r="A116" i="612" l="1"/>
  <c r="L15" i="519" l="1"/>
  <c r="A1" i="519"/>
  <c r="M9" i="475" a="1"/>
  <c r="M29" i="475" a="1"/>
  <c r="M29" i="475" l="1"/>
  <c r="M9" i="475"/>
  <c r="M15" i="519"/>
  <c r="O15" i="519" s="1"/>
  <c r="N15" i="519" s="1"/>
  <c r="L14" i="519"/>
  <c r="M14" i="519" s="1"/>
  <c r="O14" i="519" s="1"/>
  <c r="N14" i="519" s="1"/>
  <c r="L13" i="519"/>
  <c r="M13" i="519" s="1"/>
  <c r="O13" i="519" s="1"/>
  <c r="N13" i="519" s="1"/>
  <c r="H162" i="519" l="1"/>
  <c r="A117" i="612" l="1"/>
  <c r="A120" i="612" s="1"/>
  <c r="K162" i="519"/>
  <c r="A121" i="612" l="1"/>
  <c r="A122" i="612" l="1"/>
  <c r="A123" i="612" s="1"/>
  <c r="A124" i="612" l="1"/>
  <c r="A125" i="612" l="1"/>
  <c r="A126" i="612" s="1"/>
  <c r="A127" i="612" s="1"/>
  <c r="A130" i="612" l="1"/>
  <c r="A131" i="612" l="1"/>
  <c r="A132" i="612" s="1"/>
  <c r="A135" i="612" s="1"/>
  <c r="A136" i="612" l="1"/>
  <c r="A137" i="612" s="1"/>
  <c r="A138" i="612" l="1"/>
  <c r="A139" i="612" l="1"/>
  <c r="A140" i="612" l="1"/>
  <c r="A141" i="612" l="1"/>
  <c r="A142" i="612" s="1"/>
  <c r="A8" i="475"/>
  <c r="A143" i="612" l="1"/>
  <c r="A144" i="612" s="1"/>
  <c r="A145" i="612" s="1"/>
  <c r="A146" i="612" s="1"/>
  <c r="A149" i="612" s="1"/>
  <c r="A150" i="612" l="1"/>
  <c r="A151" i="612" s="1"/>
  <c r="A152" i="612" s="1"/>
  <c r="A153" i="612" l="1"/>
  <c r="A154" i="612" s="1"/>
  <c r="A155" i="612" s="1"/>
  <c r="A156" i="612" l="1"/>
  <c r="A157" i="612" s="1"/>
  <c r="A158" i="612" l="1"/>
  <c r="A159" i="612" s="1"/>
  <c r="A160" i="612" l="1"/>
  <c r="A163" i="612" s="1"/>
  <c r="A164" i="612" l="1"/>
  <c r="A165" i="612" s="1"/>
  <c r="A166" i="612" l="1"/>
  <c r="A167" i="612" l="1"/>
  <c r="A168" i="612" s="1"/>
  <c r="A169" i="612" s="1"/>
  <c r="A170" i="612" l="1"/>
  <c r="A173" i="612" s="1"/>
  <c r="A174" i="612" l="1"/>
  <c r="A175" i="612" l="1"/>
  <c r="A176" i="612" s="1"/>
  <c r="A177" i="612" l="1"/>
  <c r="A178" i="612" l="1"/>
  <c r="A179" i="612" s="1"/>
  <c r="A180" i="612" s="1"/>
  <c r="A183" i="612" s="1"/>
  <c r="A184" i="612" l="1"/>
  <c r="A185" i="612" s="1"/>
  <c r="A186" i="612" l="1"/>
  <c r="A187" i="612" l="1"/>
  <c r="A188" i="612" s="1"/>
  <c r="A189" i="612" s="1"/>
  <c r="A192" i="612" l="1"/>
  <c r="A193" i="612" s="1"/>
  <c r="A194" i="612" s="1"/>
  <c r="A195" i="612" s="1"/>
  <c r="A196" i="612" l="1"/>
  <c r="A197" i="612" s="1"/>
  <c r="A198" i="612" s="1"/>
  <c r="A199" i="612" l="1"/>
  <c r="A200" i="612" s="1"/>
  <c r="A201" i="612" s="1"/>
  <c r="A204" i="612" l="1"/>
  <c r="A205" i="612" s="1"/>
  <c r="A206" i="612" l="1"/>
  <c r="A207" i="612" s="1"/>
  <c r="A208" i="612" s="1"/>
  <c r="A209" i="612" l="1"/>
  <c r="A210" i="612" s="1"/>
  <c r="A211" i="612" l="1"/>
  <c r="A212" i="612" s="1"/>
  <c r="A213" i="612" l="1"/>
  <c r="A214" i="612" s="1"/>
  <c r="A215" i="612" l="1"/>
  <c r="A216" i="612" s="1"/>
  <c r="A217" i="612" s="1"/>
  <c r="A218" i="612" s="1"/>
  <c r="A221" i="612" l="1"/>
  <c r="A222" i="612" s="1"/>
  <c r="A223" i="612" s="1"/>
  <c r="A224" i="612" l="1"/>
  <c r="A225" i="612" s="1"/>
  <c r="A226" i="612" s="1"/>
  <c r="A227" i="612" s="1"/>
  <c r="A228" i="612" l="1"/>
  <c r="A229" i="612" l="1"/>
  <c r="A230" i="612" l="1"/>
  <c r="A231" i="612" l="1"/>
  <c r="A232" i="612" s="1"/>
  <c r="A233" i="612" s="1"/>
  <c r="A234" i="612" s="1"/>
  <c r="A237" i="612" s="1"/>
  <c r="F3" i="540"/>
  <c r="A238" i="612" l="1"/>
  <c r="A239" i="612" s="1"/>
  <c r="A242" i="612" s="1"/>
  <c r="A243" i="612" l="1"/>
  <c r="A244" i="612" s="1"/>
  <c r="A247" i="612" s="1"/>
  <c r="A248" i="612" l="1"/>
  <c r="A249" i="612" s="1"/>
  <c r="A252" i="612" s="1"/>
  <c r="A253" i="612" l="1"/>
  <c r="A254" i="612" s="1"/>
  <c r="A255" i="612" s="1"/>
  <c r="A258" i="612" s="1"/>
  <c r="A259" i="612" s="1"/>
  <c r="A262" i="612" s="1"/>
  <c r="A263" i="612" l="1"/>
  <c r="A264" i="612" s="1"/>
  <c r="A267" i="612" s="1"/>
  <c r="A268" i="612" s="1"/>
  <c r="A271" i="612" s="1"/>
  <c r="A272" i="612" s="1"/>
  <c r="A275" i="612" s="1"/>
  <c r="A276" i="612" s="1"/>
  <c r="A279" i="612" s="1"/>
  <c r="A280" i="612" s="1"/>
  <c r="A283" i="612" s="1"/>
  <c r="A284" i="612" s="1"/>
  <c r="K1" i="612" l="1"/>
  <c r="M87" i="475" a="1"/>
  <c r="M87" i="475" l="1"/>
  <c r="L162" i="519"/>
  <c r="O10" i="519" l="1"/>
  <c r="O2" i="519" s="1"/>
  <c r="O162" i="519"/>
  <c r="R10" i="519"/>
  <c r="M162" i="519"/>
  <c r="L10" i="519"/>
  <c r="M10" i="519"/>
  <c r="O3" i="519" s="1"/>
  <c r="F9" i="475" a="1"/>
  <c r="E9" i="475" a="1"/>
  <c r="K9" i="475" a="1"/>
  <c r="F9" i="475" l="1"/>
  <c r="F27" i="475" s="1"/>
  <c r="K9" i="475"/>
  <c r="K27" i="475" s="1"/>
  <c r="K48" i="475" s="1"/>
  <c r="E9" i="475"/>
  <c r="E27" i="475" s="1"/>
  <c r="K10" i="519"/>
  <c r="S10" i="519"/>
  <c r="C162" i="519"/>
  <c r="G9" i="475" a="1"/>
  <c r="G9" i="475" l="1"/>
  <c r="Q10" i="519"/>
  <c r="U3" i="519"/>
  <c r="U10" i="519"/>
  <c r="U2" i="519" s="1"/>
  <c r="F29" i="475" a="1"/>
  <c r="E29" i="475" a="1"/>
  <c r="L9" i="475" a="1"/>
  <c r="G29" i="475" a="1"/>
  <c r="F29" i="475" l="1"/>
  <c r="F47" i="475" s="1"/>
  <c r="F48" i="475" s="1"/>
  <c r="G29" i="475"/>
  <c r="I3" i="519"/>
  <c r="L9" i="475"/>
  <c r="E29" i="475"/>
  <c r="I2" i="519"/>
  <c r="K4" i="519"/>
  <c r="E47" i="475" l="1"/>
  <c r="E48" i="475" s="1"/>
  <c r="A7" i="612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<sst xmlns="http://schemas.openxmlformats.org/spreadsheetml/2006/main" count="11479" uniqueCount="941">
  <si>
    <t>Unterhaltsreinigung</t>
  </si>
  <si>
    <t>Pos.</t>
  </si>
  <si>
    <t>Etage</t>
  </si>
  <si>
    <t>LV</t>
  </si>
  <si>
    <t>GS</t>
  </si>
  <si>
    <t>AG</t>
  </si>
  <si>
    <t>Grundfläche:</t>
  </si>
  <si>
    <t>Reinigungsfläche:</t>
  </si>
  <si>
    <t>EP Reinigungsfläche:</t>
  </si>
  <si>
    <t>Produktivstunden:</t>
  </si>
  <si>
    <t>Durchschnittsleistung:</t>
  </si>
  <si>
    <t>Angebotswert:</t>
  </si>
  <si>
    <t>R-Nr.</t>
  </si>
  <si>
    <t>Los:</t>
  </si>
  <si>
    <t>h / Jahr</t>
  </si>
  <si>
    <t>Datenherkunft:</t>
  </si>
  <si>
    <t>Objekt:</t>
  </si>
  <si>
    <t>Stand:</t>
  </si>
  <si>
    <t>Bodenbelag</t>
  </si>
  <si>
    <t>Fläche
(m²)</t>
  </si>
  <si>
    <t>Intervall
(Jahr)</t>
  </si>
  <si>
    <t>EP-RG 
(€)</t>
  </si>
  <si>
    <t>GP-Jahr
(€)</t>
  </si>
  <si>
    <t>Legende:</t>
  </si>
  <si>
    <t>Pos.:</t>
  </si>
  <si>
    <t>Position</t>
  </si>
  <si>
    <t>h:</t>
  </si>
  <si>
    <t>Stunden</t>
  </si>
  <si>
    <t>Raumnummer</t>
  </si>
  <si>
    <t>EP-RG:</t>
  </si>
  <si>
    <t>Einheitspreis pro Reinigung</t>
  </si>
  <si>
    <t xml:space="preserve">LV: </t>
  </si>
  <si>
    <t>Leistungsverzeichnis</t>
  </si>
  <si>
    <t>KR:</t>
  </si>
  <si>
    <t>keine Reinigung</t>
  </si>
  <si>
    <t>SR:</t>
  </si>
  <si>
    <t>Sonderreinigung</t>
  </si>
  <si>
    <t>D</t>
  </si>
  <si>
    <t>zu reinigende Räume:</t>
  </si>
  <si>
    <t>Besprechungsraum</t>
  </si>
  <si>
    <t>F</t>
  </si>
  <si>
    <t>H</t>
  </si>
  <si>
    <t>K</t>
  </si>
  <si>
    <t>W</t>
  </si>
  <si>
    <t>Gewerk</t>
  </si>
  <si>
    <t>Reinigungsfläche</t>
  </si>
  <si>
    <t>Gewerk:</t>
  </si>
  <si>
    <t>S</t>
  </si>
  <si>
    <t>GP-Jahr:</t>
  </si>
  <si>
    <t>Gesamtpreis pro Jahr</t>
  </si>
  <si>
    <t xml:space="preserve">Zusammenfassung der Angebotswerte </t>
  </si>
  <si>
    <t>Angaben zum Angebot</t>
  </si>
  <si>
    <t>Im Zweifellsfall gelten die Angebotswerte aus den Preisblättern.</t>
  </si>
  <si>
    <t>Jährlicher Angebotswert ohne Ust. (€)</t>
  </si>
  <si>
    <t>Windfang</t>
  </si>
  <si>
    <t>B</t>
  </si>
  <si>
    <t xml:space="preserve">Höchste zulässige Reinigungsleistung (m²/h): </t>
  </si>
  <si>
    <t>Objekt</t>
  </si>
  <si>
    <t>Jährliche Produktivstunden (h)</t>
  </si>
  <si>
    <t>Gesamtsumme</t>
  </si>
  <si>
    <t>Bereich</t>
  </si>
  <si>
    <t>Intervall:</t>
  </si>
  <si>
    <t>Bemerkung</t>
  </si>
  <si>
    <t>Höchste zulässige Reinigungsleistung (m²/h)</t>
  </si>
  <si>
    <t>Durchschnittsleistung (m²/Stunde)</t>
  </si>
  <si>
    <t>A</t>
  </si>
  <si>
    <t>Kunde:</t>
  </si>
  <si>
    <t>Leistung</t>
  </si>
  <si>
    <t>UR</t>
  </si>
  <si>
    <t>Fliesen</t>
  </si>
  <si>
    <t>Holzdielen</t>
  </si>
  <si>
    <t>Linoleum</t>
  </si>
  <si>
    <t>Estrich</t>
  </si>
  <si>
    <t>PVC</t>
  </si>
  <si>
    <t>Beton</t>
  </si>
  <si>
    <t>KR</t>
  </si>
  <si>
    <t>Los</t>
  </si>
  <si>
    <t>Gruppenraum</t>
  </si>
  <si>
    <t>C1</t>
  </si>
  <si>
    <t>Büro</t>
  </si>
  <si>
    <t>C2</t>
  </si>
  <si>
    <t>E1</t>
  </si>
  <si>
    <t>Flur</t>
  </si>
  <si>
    <t>E2</t>
  </si>
  <si>
    <t>Treppe</t>
  </si>
  <si>
    <t>E3</t>
  </si>
  <si>
    <t>Aufzug</t>
  </si>
  <si>
    <t>E4</t>
  </si>
  <si>
    <t>G1</t>
  </si>
  <si>
    <t>G2</t>
  </si>
  <si>
    <t>Umkleide</t>
  </si>
  <si>
    <t>G3</t>
  </si>
  <si>
    <t>Aula</t>
  </si>
  <si>
    <t>I1</t>
  </si>
  <si>
    <t>I2</t>
  </si>
  <si>
    <t>J1</t>
  </si>
  <si>
    <t>Küche</t>
  </si>
  <si>
    <t>J2</t>
  </si>
  <si>
    <t>Lehrküche</t>
  </si>
  <si>
    <t>L3</t>
  </si>
  <si>
    <t>Haustechnik</t>
  </si>
  <si>
    <t>Werkstatt</t>
  </si>
  <si>
    <t>Gitterrost</t>
  </si>
  <si>
    <t>Kautschuk</t>
  </si>
  <si>
    <t>Fläche (m²)</t>
  </si>
  <si>
    <t>Außenglas</t>
  </si>
  <si>
    <t>Sprossenfenster</t>
  </si>
  <si>
    <t>Glasbausteine</t>
  </si>
  <si>
    <t>Innenglas</t>
  </si>
  <si>
    <t>Sheddach</t>
  </si>
  <si>
    <t>Parkett geölt</t>
  </si>
  <si>
    <t>Raum-Nr.</t>
  </si>
  <si>
    <t xml:space="preserve">Intervall
(Woche)
</t>
  </si>
  <si>
    <t>Teppich</t>
  </si>
  <si>
    <t/>
  </si>
  <si>
    <t>Raumart</t>
  </si>
  <si>
    <t>Zwischensumme</t>
  </si>
  <si>
    <t>öWC</t>
  </si>
  <si>
    <t>Alle Angaben zu Angebotswerten sind in Euro ohne Umsatzsteuer ausgewiesen!</t>
  </si>
  <si>
    <t>0.03</t>
  </si>
  <si>
    <t>0.02</t>
  </si>
  <si>
    <t>0.10</t>
  </si>
  <si>
    <t>0.16</t>
  </si>
  <si>
    <t>0.20</t>
  </si>
  <si>
    <t>0.19</t>
  </si>
  <si>
    <t>1.18</t>
  </si>
  <si>
    <t>1.17</t>
  </si>
  <si>
    <t>1.16</t>
  </si>
  <si>
    <t>1.15</t>
  </si>
  <si>
    <t>1.14</t>
  </si>
  <si>
    <t>1.13</t>
  </si>
  <si>
    <t>1.12</t>
  </si>
  <si>
    <t>1.11</t>
  </si>
  <si>
    <t>1.10</t>
  </si>
  <si>
    <t>1.09</t>
  </si>
  <si>
    <t>1.08</t>
  </si>
  <si>
    <t>1.07</t>
  </si>
  <si>
    <t>1.06</t>
  </si>
  <si>
    <t>1.05</t>
  </si>
  <si>
    <t>1.04</t>
  </si>
  <si>
    <t>1.02</t>
  </si>
  <si>
    <t>Technik</t>
  </si>
  <si>
    <t>Treppenhaus</t>
  </si>
  <si>
    <t>Foyer</t>
  </si>
  <si>
    <t>Eingangsbereich</t>
  </si>
  <si>
    <t>Kopierraum</t>
  </si>
  <si>
    <t>WC</t>
  </si>
  <si>
    <t>Lager</t>
  </si>
  <si>
    <t>0.01</t>
  </si>
  <si>
    <t>0.04</t>
  </si>
  <si>
    <t>0.05</t>
  </si>
  <si>
    <t>0.06</t>
  </si>
  <si>
    <t>0.07</t>
  </si>
  <si>
    <t>0.08</t>
  </si>
  <si>
    <t>0.09</t>
  </si>
  <si>
    <t>0.11</t>
  </si>
  <si>
    <t>0.12</t>
  </si>
  <si>
    <t>0.13</t>
  </si>
  <si>
    <t>0.14</t>
  </si>
  <si>
    <t>0.15</t>
  </si>
  <si>
    <t>0.17</t>
  </si>
  <si>
    <t>0.18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</si>
  <si>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</si>
  <si>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</si>
  <si>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</si>
  <si>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</si>
  <si>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</si>
  <si>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</si>
  <si>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</si>
  <si>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</si>
  <si>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</si>
  <si>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</si>
  <si>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</si>
  <si>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</si>
  <si>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1.01</t>
  </si>
  <si>
    <t>1.03</t>
  </si>
  <si>
    <t>Dusche</t>
  </si>
  <si>
    <t>1.19</t>
  </si>
  <si>
    <t>1.20</t>
  </si>
  <si>
    <t>1.21</t>
  </si>
  <si>
    <t>2.01</t>
  </si>
  <si>
    <t>2.02</t>
  </si>
  <si>
    <t>2.03</t>
  </si>
  <si>
    <t>2.04</t>
  </si>
  <si>
    <t>2.05</t>
  </si>
  <si>
    <t>2.06</t>
  </si>
  <si>
    <t>3.01</t>
  </si>
  <si>
    <t>3.02</t>
  </si>
  <si>
    <t>3.03</t>
  </si>
  <si>
    <t>3.04</t>
  </si>
  <si>
    <t>3.05</t>
  </si>
  <si>
    <t>3.06</t>
  </si>
  <si>
    <t>3.07</t>
  </si>
  <si>
    <t>Heizungsraum</t>
  </si>
  <si>
    <t>3.08</t>
  </si>
  <si>
    <t>3.09</t>
  </si>
  <si>
    <t>3.10</t>
  </si>
  <si>
    <t>3.11</t>
  </si>
  <si>
    <t>3.12</t>
  </si>
  <si>
    <t>3.13</t>
  </si>
  <si>
    <t>3.14</t>
  </si>
  <si>
    <t>3.15</t>
  </si>
  <si>
    <t>3.16</t>
  </si>
  <si>
    <t>3.17</t>
  </si>
  <si>
    <t>Stuhllager</t>
  </si>
  <si>
    <t>Raum</t>
  </si>
  <si>
    <t>Multifunktionsraum</t>
  </si>
  <si>
    <t>Holz</t>
  </si>
  <si>
    <t>Treppenhaus 2</t>
  </si>
  <si>
    <t>Putzmittel</t>
  </si>
  <si>
    <t>Biologie Vorbereitung</t>
  </si>
  <si>
    <t>Lehrerzimmer</t>
  </si>
  <si>
    <t>Treppenhaus 1</t>
  </si>
  <si>
    <t>Schulleiter</t>
  </si>
  <si>
    <t>Putzraum</t>
  </si>
  <si>
    <t>Maschinenraum</t>
  </si>
  <si>
    <t>Kühlzelle</t>
  </si>
  <si>
    <t>Spülküche</t>
  </si>
  <si>
    <t>Mensa</t>
  </si>
  <si>
    <t>Kunst</t>
  </si>
  <si>
    <t>Regieraum</t>
  </si>
  <si>
    <t>Eingangshalle</t>
  </si>
  <si>
    <t>Umkleide 1</t>
  </si>
  <si>
    <t>Umkleide 2</t>
  </si>
  <si>
    <t>Umkleide 3</t>
  </si>
  <si>
    <t>Umkleide 4</t>
  </si>
  <si>
    <t>WC Beh.</t>
  </si>
  <si>
    <t>Teeküche</t>
  </si>
  <si>
    <t>Stiefelgang</t>
  </si>
  <si>
    <t>Turnschuhgang</t>
  </si>
  <si>
    <t>Sportboden</t>
  </si>
  <si>
    <t>Geräteraum</t>
  </si>
  <si>
    <t>Technikraum</t>
  </si>
  <si>
    <t>Klassenraum</t>
  </si>
  <si>
    <t>Parkett</t>
  </si>
  <si>
    <t>Werkraum</t>
  </si>
  <si>
    <t>Umkleide Lehrer</t>
  </si>
  <si>
    <t>Sporthalle</t>
  </si>
  <si>
    <t>Ruheraum</t>
  </si>
  <si>
    <t>Sekretariat</t>
  </si>
  <si>
    <t>PC-Raum</t>
  </si>
  <si>
    <t>Abstellraum</t>
  </si>
  <si>
    <t>Sanitätsraum</t>
  </si>
  <si>
    <t>Vorraum</t>
  </si>
  <si>
    <t>Bühne</t>
  </si>
  <si>
    <t>Dusche 1</t>
  </si>
  <si>
    <t>Dusche 2</t>
  </si>
  <si>
    <t>Bücherei</t>
  </si>
  <si>
    <t>Geräteraum 2</t>
  </si>
  <si>
    <t>Geräteraum 1</t>
  </si>
  <si>
    <t>Lüftung</t>
  </si>
  <si>
    <t>Computerraum</t>
  </si>
  <si>
    <t>Hausmeister</t>
  </si>
  <si>
    <t>Bibliothek</t>
  </si>
  <si>
    <t>Krankenzimmer</t>
  </si>
  <si>
    <t>Waschraum 1</t>
  </si>
  <si>
    <t>WC 1</t>
  </si>
  <si>
    <t>Waschraum 2</t>
  </si>
  <si>
    <t>WC 2</t>
  </si>
  <si>
    <t>Vereinsraum</t>
  </si>
  <si>
    <t>Archiv</t>
  </si>
  <si>
    <t>Heizzentrale</t>
  </si>
  <si>
    <t>Kartenraum</t>
  </si>
  <si>
    <t>Mehrzweckraum</t>
  </si>
  <si>
    <t>Rektor</t>
  </si>
  <si>
    <t>3.18</t>
  </si>
  <si>
    <t>2.20</t>
  </si>
  <si>
    <t>2.19</t>
  </si>
  <si>
    <t>2.18</t>
  </si>
  <si>
    <t>2.17</t>
  </si>
  <si>
    <t>2.16</t>
  </si>
  <si>
    <t>2.15</t>
  </si>
  <si>
    <t>2.14</t>
  </si>
  <si>
    <t>2.13</t>
  </si>
  <si>
    <t>2.12</t>
  </si>
  <si>
    <t>2.11</t>
  </si>
  <si>
    <t>2.10</t>
  </si>
  <si>
    <t>2.09</t>
  </si>
  <si>
    <t>2.08</t>
  </si>
  <si>
    <t>2.07</t>
  </si>
  <si>
    <t>1.27</t>
  </si>
  <si>
    <t>1.26</t>
  </si>
  <si>
    <t>1.25</t>
  </si>
  <si>
    <t>1.24</t>
  </si>
  <si>
    <t>1.23</t>
  </si>
  <si>
    <t>1.22</t>
  </si>
  <si>
    <t>2.29</t>
  </si>
  <si>
    <t>2.28</t>
  </si>
  <si>
    <t>2.27</t>
  </si>
  <si>
    <t>2.26</t>
  </si>
  <si>
    <t>2.25</t>
  </si>
  <si>
    <t>2.24</t>
  </si>
  <si>
    <t>2.23</t>
  </si>
  <si>
    <t>2.22</t>
  </si>
  <si>
    <t>2.21</t>
  </si>
  <si>
    <t>1.35</t>
  </si>
  <si>
    <t>1.34</t>
  </si>
  <si>
    <t>1.33</t>
  </si>
  <si>
    <t>1.32</t>
  </si>
  <si>
    <t>1.31</t>
  </si>
  <si>
    <t>1.30</t>
  </si>
  <si>
    <t>1.29</t>
  </si>
  <si>
    <t>1.28</t>
  </si>
  <si>
    <r>
      <t>Leistung
(m</t>
    </r>
    <r>
      <rPr>
        <b/>
        <vertAlign val="superscript"/>
        <sz val="9"/>
        <rFont val="Aptos"/>
        <family val="2"/>
      </rPr>
      <t>2</t>
    </r>
    <r>
      <rPr>
        <b/>
        <sz val="9"/>
        <rFont val="Aptos"/>
        <family val="2"/>
      </rPr>
      <t>/h)</t>
    </r>
  </si>
  <si>
    <r>
      <t>Reinigungs-
fläche (m</t>
    </r>
    <r>
      <rPr>
        <b/>
        <vertAlign val="superscript"/>
        <sz val="9"/>
        <rFont val="Aptos"/>
        <family val="2"/>
      </rPr>
      <t>2</t>
    </r>
    <r>
      <rPr>
        <b/>
        <sz val="9"/>
        <rFont val="Aptos"/>
        <family val="2"/>
      </rPr>
      <t>)</t>
    </r>
  </si>
  <si>
    <t>L1</t>
  </si>
  <si>
    <r>
      <t xml:space="preserve">STVS ohne Ust. (€)
</t>
    </r>
    <r>
      <rPr>
        <sz val="10"/>
        <rFont val="Arial"/>
        <family val="2"/>
      </rPr>
      <t>Werktag</t>
    </r>
  </si>
  <si>
    <r>
      <t xml:space="preserve">STVS ohne Ust. (€)
</t>
    </r>
    <r>
      <rPr>
        <sz val="10"/>
        <rFont val="Arial"/>
        <family val="2"/>
      </rPr>
      <t>Sonn-/Feiertag</t>
    </r>
  </si>
  <si>
    <r>
      <t xml:space="preserve">STVS ohne Ust. (€)
</t>
    </r>
    <r>
      <rPr>
        <sz val="10"/>
        <rFont val="Arial"/>
        <family val="2"/>
      </rPr>
      <t>Hoher Feiertag</t>
    </r>
  </si>
  <si>
    <t>Reinigung erfolgt an:</t>
  </si>
  <si>
    <t xml:space="preserve">Montag - Samstag  </t>
  </si>
  <si>
    <t xml:space="preserve">Sonn- und </t>
  </si>
  <si>
    <t>Hohen Feiertagen</t>
  </si>
  <si>
    <t>Feiertagen</t>
  </si>
  <si>
    <t>KSTVS:</t>
  </si>
  <si>
    <t>Ebene</t>
  </si>
  <si>
    <t xml:space="preserve">Raumart </t>
  </si>
  <si>
    <r>
      <t>Fläche 
(m</t>
    </r>
    <r>
      <rPr>
        <b/>
        <vertAlign val="superscript"/>
        <sz val="9"/>
        <rFont val="Aptos"/>
        <family val="2"/>
      </rPr>
      <t>2</t>
    </r>
    <r>
      <rPr>
        <b/>
        <sz val="9"/>
        <rFont val="Aptos"/>
        <family val="2"/>
      </rPr>
      <t>)</t>
    </r>
  </si>
  <si>
    <t>Intervall
(Woche)</t>
  </si>
  <si>
    <r>
      <t>Reinigungs-fläche (m</t>
    </r>
    <r>
      <rPr>
        <b/>
        <vertAlign val="superscript"/>
        <sz val="9"/>
        <rFont val="Aptos"/>
        <family val="2"/>
      </rPr>
      <t>2</t>
    </r>
    <r>
      <rPr>
        <b/>
        <sz val="9"/>
        <rFont val="Aptos"/>
        <family val="2"/>
      </rPr>
      <t>)</t>
    </r>
  </si>
  <si>
    <t>Grundreinigung</t>
  </si>
  <si>
    <t>GrR</t>
  </si>
  <si>
    <t>Regie</t>
  </si>
  <si>
    <t>WC - Herren</t>
  </si>
  <si>
    <t>Stadt Schorndorf</t>
  </si>
  <si>
    <t>Raumbuch</t>
  </si>
  <si>
    <t>Angebotswert (Gesamt):</t>
  </si>
  <si>
    <t>Produktivstunden (Gesamt):</t>
  </si>
  <si>
    <t>zu reinigende Räume (UR):</t>
  </si>
  <si>
    <t>zu reinigende Räume (GrR):</t>
  </si>
  <si>
    <t xml:space="preserve">Kalkulatorischer Stundenverrechnungssatz (UR): </t>
  </si>
  <si>
    <t xml:space="preserve">Kalkulatorischer Stundenverrechnungssatz (GrR): </t>
  </si>
  <si>
    <t>Hartbelag</t>
  </si>
  <si>
    <t>Nebenraum</t>
  </si>
  <si>
    <t>Werkstattlager</t>
  </si>
  <si>
    <t>Tonraum</t>
  </si>
  <si>
    <t>Technikraum 3</t>
  </si>
  <si>
    <t>Technikraum 2</t>
  </si>
  <si>
    <t>Materialraum</t>
  </si>
  <si>
    <t>Nebenraum Physik</t>
  </si>
  <si>
    <t>Materiallager</t>
  </si>
  <si>
    <t>Zeichensaal</t>
  </si>
  <si>
    <t>Vorbereitung</t>
  </si>
  <si>
    <t>Zeichnen</t>
  </si>
  <si>
    <t>Lehrmittellager</t>
  </si>
  <si>
    <t>MUM Vorbereitung</t>
  </si>
  <si>
    <t>Handarbeit</t>
  </si>
  <si>
    <t>Hausarbeit</t>
  </si>
  <si>
    <t>Musiksaal</t>
  </si>
  <si>
    <t>Halle</t>
  </si>
  <si>
    <t>Kunstoff</t>
  </si>
  <si>
    <t>Waschkammer</t>
  </si>
  <si>
    <t>Steinboden</t>
  </si>
  <si>
    <t>Hauswerkraum</t>
  </si>
  <si>
    <t>Vorratsraum</t>
  </si>
  <si>
    <t>Schulküche</t>
  </si>
  <si>
    <t>Speisesaal</t>
  </si>
  <si>
    <t>Naturwissenschaften</t>
  </si>
  <si>
    <t>Chemie</t>
  </si>
  <si>
    <t>Fotolabor</t>
  </si>
  <si>
    <t>Lehrerküche</t>
  </si>
  <si>
    <t>Physik</t>
  </si>
  <si>
    <t>Biologie</t>
  </si>
  <si>
    <t>Rektorat</t>
  </si>
  <si>
    <t>Konrektorat</t>
  </si>
  <si>
    <t>Klassenzimmer</t>
  </si>
  <si>
    <t>Informatikraum</t>
  </si>
  <si>
    <t>Lehrmittel</t>
  </si>
  <si>
    <t>WC-Vorraum</t>
  </si>
  <si>
    <t>kleines Konferenzzimmer</t>
  </si>
  <si>
    <t>Lernmittel</t>
  </si>
  <si>
    <t>Religionsraum</t>
  </si>
  <si>
    <t>Lehrmaterial</t>
  </si>
  <si>
    <t>Aktionssaal</t>
  </si>
  <si>
    <t>Beratungszimmer</t>
  </si>
  <si>
    <t xml:space="preserve">Höchste zulässige Reinigungsleistung - UR (m²/h): </t>
  </si>
  <si>
    <t xml:space="preserve">Höchste zulässige Reinigungsleistung - GrR (m²/h): </t>
  </si>
  <si>
    <t>Angebotswert (UR):</t>
  </si>
  <si>
    <t>Produktivstunden (UR):</t>
  </si>
  <si>
    <t>Angebotswert (GrR):</t>
  </si>
  <si>
    <t>Produktivstunden (GrR):</t>
  </si>
  <si>
    <t>Gottlieb-Daimler-Realschule</t>
  </si>
  <si>
    <t>Biologie- / Chemieraum</t>
  </si>
  <si>
    <t>Nebenraum Chemie</t>
  </si>
  <si>
    <t>Nebenraum Biologie</t>
  </si>
  <si>
    <t>Nebenraum Musik</t>
  </si>
  <si>
    <t>Musik</t>
  </si>
  <si>
    <t>Sozialberater</t>
  </si>
  <si>
    <t>Mensa Schulzentrum Süd</t>
  </si>
  <si>
    <t>Mülllager</t>
  </si>
  <si>
    <t>Technikraum PV-Anlage</t>
  </si>
  <si>
    <t>Traforaum</t>
  </si>
  <si>
    <t>Speiseausgabe</t>
  </si>
  <si>
    <t>Notstromanlage</t>
  </si>
  <si>
    <t>EDV</t>
  </si>
  <si>
    <t>Kühllager</t>
  </si>
  <si>
    <t>Anlieferung</t>
  </si>
  <si>
    <t>Trockenlager</t>
  </si>
  <si>
    <t>Wasseraufbereitung</t>
  </si>
  <si>
    <t>Spühlküche</t>
  </si>
  <si>
    <t>Geschirrückgabe</t>
  </si>
  <si>
    <t>Kassenbereich</t>
  </si>
  <si>
    <t>Technikhalle</t>
  </si>
  <si>
    <t>Kühlaggregate</t>
  </si>
  <si>
    <t>Heizraum</t>
  </si>
  <si>
    <t>Sporthalle Grauhalde</t>
  </si>
  <si>
    <t>Boulderraum</t>
  </si>
  <si>
    <t>Raum 1</t>
  </si>
  <si>
    <t>Raum 2</t>
  </si>
  <si>
    <t>Geräte</t>
  </si>
  <si>
    <t>Lehrer</t>
  </si>
  <si>
    <t>Gang</t>
  </si>
  <si>
    <t>Presse</t>
  </si>
  <si>
    <t>Kletterraum</t>
  </si>
  <si>
    <t>Karl-Wahl-Sporthalle</t>
  </si>
  <si>
    <t>Gumminoppen</t>
  </si>
  <si>
    <t>Schalterraum</t>
  </si>
  <si>
    <t>Schacht</t>
  </si>
  <si>
    <t>RLT</t>
  </si>
  <si>
    <t>Sanitärraum</t>
  </si>
  <si>
    <t>Burg-Gymnasium Fachklassentrakt</t>
  </si>
  <si>
    <t>Industrieparkett</t>
  </si>
  <si>
    <t>Sibel</t>
  </si>
  <si>
    <t>UV Heizung / Fernwärme</t>
  </si>
  <si>
    <t>Brandmeldezentrale</t>
  </si>
  <si>
    <t>Kopieren</t>
  </si>
  <si>
    <t>Werken</t>
  </si>
  <si>
    <t>Material</t>
  </si>
  <si>
    <t>Verwaltung / Werken</t>
  </si>
  <si>
    <t>Werken Sammlung</t>
  </si>
  <si>
    <t>NWT</t>
  </si>
  <si>
    <t>NWT Sammlung</t>
  </si>
  <si>
    <t>Physik Vorbereitung</t>
  </si>
  <si>
    <t>Biologie Sammlung</t>
  </si>
  <si>
    <t>Erdkunde Sammlung</t>
  </si>
  <si>
    <t>Erdkunde</t>
  </si>
  <si>
    <t>PC-Labor</t>
  </si>
  <si>
    <t>Chemie Sammlung</t>
  </si>
  <si>
    <t>Burg-Gymnasium</t>
  </si>
  <si>
    <t>Flur Sekretariat</t>
  </si>
  <si>
    <t>Treppe 1</t>
  </si>
  <si>
    <t>Terrazzo</t>
  </si>
  <si>
    <t>Treppe 2</t>
  </si>
  <si>
    <t>Elternraum 2</t>
  </si>
  <si>
    <t>Elternraum 1</t>
  </si>
  <si>
    <t>Treppe Foyer</t>
  </si>
  <si>
    <t>Instalationen</t>
  </si>
  <si>
    <t>Hohlraumboden</t>
  </si>
  <si>
    <t>Projekt / MZW</t>
  </si>
  <si>
    <t>WC - Beh.</t>
  </si>
  <si>
    <t>Lastenaufzug</t>
  </si>
  <si>
    <t>Theater</t>
  </si>
  <si>
    <t>1.22/2</t>
  </si>
  <si>
    <t>Stellvertreter</t>
  </si>
  <si>
    <t>1.22/1</t>
  </si>
  <si>
    <t>Leiter</t>
  </si>
  <si>
    <t>Abteilungsleiter</t>
  </si>
  <si>
    <t>Berater</t>
  </si>
  <si>
    <t>LH PC - Bibl</t>
  </si>
  <si>
    <t>Treppenausgang</t>
  </si>
  <si>
    <t>Aufenthalt</t>
  </si>
  <si>
    <t>SOL</t>
  </si>
  <si>
    <t>Instalation</t>
  </si>
  <si>
    <t>Schüler-A</t>
  </si>
  <si>
    <t>Kamin</t>
  </si>
  <si>
    <t>Metallgitter</t>
  </si>
  <si>
    <t>0.02/1</t>
  </si>
  <si>
    <t>Stuhllager 2</t>
  </si>
  <si>
    <t>beschichteter Beton</t>
  </si>
  <si>
    <t>Stuhllager 1</t>
  </si>
  <si>
    <t>Lager Schule 2</t>
  </si>
  <si>
    <t>Lager Schule 1</t>
  </si>
  <si>
    <t>Lager Küche</t>
  </si>
  <si>
    <t>Lager / Müll</t>
  </si>
  <si>
    <t>Kleinkälte</t>
  </si>
  <si>
    <t>0.06/3</t>
  </si>
  <si>
    <t>0.06/2</t>
  </si>
  <si>
    <t>Lager Geräte</t>
  </si>
  <si>
    <t>Flur Küche</t>
  </si>
  <si>
    <t>Kühlraum</t>
  </si>
  <si>
    <t>0.06/1</t>
  </si>
  <si>
    <t>Annahme</t>
  </si>
  <si>
    <t>0.06/7</t>
  </si>
  <si>
    <t>UK / DU / WC</t>
  </si>
  <si>
    <t>0.06/6</t>
  </si>
  <si>
    <t>Büro Küche</t>
  </si>
  <si>
    <t>0.06/5</t>
  </si>
  <si>
    <t>0.06/4</t>
  </si>
  <si>
    <t>Ausgabe</t>
  </si>
  <si>
    <t>SMV</t>
  </si>
  <si>
    <t>SIBEL</t>
  </si>
  <si>
    <t>SAA</t>
  </si>
  <si>
    <t>BMA</t>
  </si>
  <si>
    <t>NSHV</t>
  </si>
  <si>
    <t>Heizung</t>
  </si>
  <si>
    <t>3.27</t>
  </si>
  <si>
    <t>3.28</t>
  </si>
  <si>
    <t>3.29</t>
  </si>
  <si>
    <t>3.25</t>
  </si>
  <si>
    <t>3.24</t>
  </si>
  <si>
    <t>3.23</t>
  </si>
  <si>
    <t>3.22</t>
  </si>
  <si>
    <t>3.21</t>
  </si>
  <si>
    <t>3.20</t>
  </si>
  <si>
    <t>3.19</t>
  </si>
  <si>
    <t>3.26</t>
  </si>
  <si>
    <t>Burgturnhalle</t>
  </si>
  <si>
    <t>Außengeräte</t>
  </si>
  <si>
    <t>Kraftraum</t>
  </si>
  <si>
    <t>Johann-Philipp-Palm Sporthalle</t>
  </si>
  <si>
    <t>Garderobe</t>
  </si>
  <si>
    <t xml:space="preserve">Max-Planck-Gymnasium </t>
  </si>
  <si>
    <t>Schüleraufenthalt</t>
  </si>
  <si>
    <t>SMV und Küche</t>
  </si>
  <si>
    <t>Schülerarbeitsraum</t>
  </si>
  <si>
    <t>Schülerücherei</t>
  </si>
  <si>
    <t>Stillarbeitsraum</t>
  </si>
  <si>
    <t>0.11/1</t>
  </si>
  <si>
    <t>0.17/1</t>
  </si>
  <si>
    <t>Instrumentenlager</t>
  </si>
  <si>
    <t>0.13/1</t>
  </si>
  <si>
    <t>Schülerbücherei</t>
  </si>
  <si>
    <t>Naturstein</t>
  </si>
  <si>
    <t>0.14/1</t>
  </si>
  <si>
    <t>0.14/2</t>
  </si>
  <si>
    <t>0.14/3</t>
  </si>
  <si>
    <t>0.14/4</t>
  </si>
  <si>
    <t>0.14/5</t>
  </si>
  <si>
    <t>0.14/6</t>
  </si>
  <si>
    <t>Bücherlager</t>
  </si>
  <si>
    <t>0.14/6/1</t>
  </si>
  <si>
    <t>Zeugnislager</t>
  </si>
  <si>
    <t>1.30/3</t>
  </si>
  <si>
    <t>1.30/2</t>
  </si>
  <si>
    <t>1.30/1</t>
  </si>
  <si>
    <t>1.30/4</t>
  </si>
  <si>
    <t>Arbeitsraum</t>
  </si>
  <si>
    <t>Biologie-Vorbereitung</t>
  </si>
  <si>
    <t>Biologie-Sammlung</t>
  </si>
  <si>
    <t>Biologie-Übungsraum</t>
  </si>
  <si>
    <t>Biologie-Lehrsaal</t>
  </si>
  <si>
    <t>-1.05</t>
  </si>
  <si>
    <t>-1.06</t>
  </si>
  <si>
    <t>NS-Raum</t>
  </si>
  <si>
    <t>Trafos</t>
  </si>
  <si>
    <t>-1.07</t>
  </si>
  <si>
    <t>Hochspannungsraum</t>
  </si>
  <si>
    <t>-1.04</t>
  </si>
  <si>
    <t>-1.03</t>
  </si>
  <si>
    <t>Raumpflege</t>
  </si>
  <si>
    <t>-1.02</t>
  </si>
  <si>
    <t>Schutzgas</t>
  </si>
  <si>
    <t>-1-01</t>
  </si>
  <si>
    <t>-1.10</t>
  </si>
  <si>
    <t>Sanitärverteilung</t>
  </si>
  <si>
    <t>-1.08</t>
  </si>
  <si>
    <t>-1.09</t>
  </si>
  <si>
    <t>Elternzimmer</t>
  </si>
  <si>
    <t>Physik - Vorbereitung</t>
  </si>
  <si>
    <t>Physik - Übungsraum</t>
  </si>
  <si>
    <t>Fachleiterzimmer</t>
  </si>
  <si>
    <t>2.27/1</t>
  </si>
  <si>
    <t>Physik - Lehrsaal</t>
  </si>
  <si>
    <t>Chemie - Lehrsaal</t>
  </si>
  <si>
    <t>Chemie - Sammlung</t>
  </si>
  <si>
    <t>2.21/1</t>
  </si>
  <si>
    <t>Chemie - Vorbereitung</t>
  </si>
  <si>
    <t>Sporthalle Max-Planck-Gymnasium</t>
  </si>
  <si>
    <t>Sportraum</t>
  </si>
  <si>
    <t>Fuchshofschule</t>
  </si>
  <si>
    <t>Gerätelager</t>
  </si>
  <si>
    <t>zu klären</t>
  </si>
  <si>
    <t>Beschichteter Estrich</t>
  </si>
  <si>
    <t>Eingangsbreich</t>
  </si>
  <si>
    <t>Fuchshof Turnhalle</t>
  </si>
  <si>
    <t>WC / Dusche</t>
  </si>
  <si>
    <t>Albert-Schweitzer-Schule</t>
  </si>
  <si>
    <t>PVC/Linoleum</t>
  </si>
  <si>
    <t>Allg. Unterricht</t>
  </si>
  <si>
    <t>Bersprechung</t>
  </si>
  <si>
    <t>Unterricht</t>
  </si>
  <si>
    <t>Noppenboden</t>
  </si>
  <si>
    <t>Pausenraum</t>
  </si>
  <si>
    <t>Albert-Schweitzer-Turnhalle</t>
  </si>
  <si>
    <t>Allg. Medizin</t>
  </si>
  <si>
    <t>Stromversorgung</t>
  </si>
  <si>
    <t>Künkelinschule</t>
  </si>
  <si>
    <t>Gemeinschaftsraum</t>
  </si>
  <si>
    <t xml:space="preserve">Schloßwallschule </t>
  </si>
  <si>
    <t>Rampe</t>
  </si>
  <si>
    <t>Podest</t>
  </si>
  <si>
    <t>Zementestrich</t>
  </si>
  <si>
    <t>Schulleitung</t>
  </si>
  <si>
    <t>Wasserversorgung</t>
  </si>
  <si>
    <t xml:space="preserve">Stadtmuseum </t>
  </si>
  <si>
    <t>Versammlungsraum</t>
  </si>
  <si>
    <t>ELT</t>
  </si>
  <si>
    <t>Ausstellung</t>
  </si>
  <si>
    <t>Sisal</t>
  </si>
  <si>
    <t>sonstige Technik</t>
  </si>
  <si>
    <t>D1</t>
  </si>
  <si>
    <t>Z1</t>
  </si>
  <si>
    <t>Z2</t>
  </si>
  <si>
    <t>Sporthalle BZ Schlichten</t>
  </si>
  <si>
    <t>Elektro-HAnsl</t>
  </si>
  <si>
    <t>Brandmeldezantrale</t>
  </si>
  <si>
    <t>Elektro</t>
  </si>
  <si>
    <t>Batterie</t>
  </si>
  <si>
    <t>Kleingeräte</t>
  </si>
  <si>
    <t>Heizung / Elektro / HAnsl</t>
  </si>
  <si>
    <t>Mehrzweckhalle</t>
  </si>
  <si>
    <t>Außentreppe</t>
  </si>
  <si>
    <t>Lüftungszentrale</t>
  </si>
  <si>
    <t>Kindergarten Schlichten</t>
  </si>
  <si>
    <t>Erzieherinnen</t>
  </si>
  <si>
    <t>Schmutzraum</t>
  </si>
  <si>
    <t>Spielfläche</t>
  </si>
  <si>
    <t>Kindergarten Kärntner Straße</t>
  </si>
  <si>
    <t>Überdachter Spielbereich</t>
  </si>
  <si>
    <t>Kuschelecke</t>
  </si>
  <si>
    <t>Waschraum</t>
  </si>
  <si>
    <t>Spielzeug</t>
  </si>
  <si>
    <t>Bad</t>
  </si>
  <si>
    <t>Vorratslager</t>
  </si>
  <si>
    <t>Überdachter Eingang</t>
  </si>
  <si>
    <t xml:space="preserve">Bronnbachhalle Weiler </t>
  </si>
  <si>
    <t>Bühnenlager</t>
  </si>
  <si>
    <t>Sportgeräte</t>
  </si>
  <si>
    <t>Halle groß</t>
  </si>
  <si>
    <t>Halle klein</t>
  </si>
  <si>
    <t>Sportflur</t>
  </si>
  <si>
    <t>Kellnergang</t>
  </si>
  <si>
    <t>Vereinsraum Nebenraum</t>
  </si>
  <si>
    <t>Tribüne 2</t>
  </si>
  <si>
    <t>Tribüne 1</t>
  </si>
  <si>
    <t>Lüftungskanal</t>
  </si>
  <si>
    <t>HA Raum</t>
  </si>
  <si>
    <t>Lichtschacht</t>
  </si>
  <si>
    <t xml:space="preserve">Schurwaldschule </t>
  </si>
  <si>
    <t>Tank</t>
  </si>
  <si>
    <t>Installationskanal</t>
  </si>
  <si>
    <t>Schurwaldhalle</t>
  </si>
  <si>
    <t>Bedienungsraum</t>
  </si>
  <si>
    <t>Saal</t>
  </si>
  <si>
    <t>Terrasse</t>
  </si>
  <si>
    <t>Gemeinschaftsschule Rainbrunnen</t>
  </si>
  <si>
    <t>Vorrat</t>
  </si>
  <si>
    <t>Waschküche</t>
  </si>
  <si>
    <t>Physiksaal</t>
  </si>
  <si>
    <t>ZBV</t>
  </si>
  <si>
    <t>WC-Beh.</t>
  </si>
  <si>
    <t>Kunstlager</t>
  </si>
  <si>
    <t>Fahrstuhl</t>
  </si>
  <si>
    <t>Stufe</t>
  </si>
  <si>
    <t>Nebenraum Textiles Werken</t>
  </si>
  <si>
    <t>VKL</t>
  </si>
  <si>
    <t>Server / Putzmittel</t>
  </si>
  <si>
    <t>Außenzugang Lichtschacht</t>
  </si>
  <si>
    <t>-1.01</t>
  </si>
  <si>
    <t>Elektroverteiler</t>
  </si>
  <si>
    <t>Heizung / Sanitär</t>
  </si>
  <si>
    <t>Kamingrube</t>
  </si>
  <si>
    <t>Kriechgang</t>
  </si>
  <si>
    <t>Tresorraum</t>
  </si>
  <si>
    <t>Kindergarten Rainbrunnen</t>
  </si>
  <si>
    <t>Sporthalle Rainbrunnen</t>
  </si>
  <si>
    <t>Lehrer Umkl.4</t>
  </si>
  <si>
    <t>Waschraum 4</t>
  </si>
  <si>
    <t>WC Waschraum 4</t>
  </si>
  <si>
    <t>WC 4</t>
  </si>
  <si>
    <t>WC 3</t>
  </si>
  <si>
    <t>WC Waschraum 3</t>
  </si>
  <si>
    <t>Waschraum 3</t>
  </si>
  <si>
    <t>Lehrer Umkl.3</t>
  </si>
  <si>
    <t>Lehrer Umkl.2</t>
  </si>
  <si>
    <t>WC Waschraum 2</t>
  </si>
  <si>
    <t>WC Waschraum 1</t>
  </si>
  <si>
    <t>Lehrer Umkl.1</t>
  </si>
  <si>
    <t>Aussengeräte</t>
  </si>
  <si>
    <t>Otfried-Preußler-Grundschule</t>
  </si>
  <si>
    <t>Schuppen</t>
  </si>
  <si>
    <t>Treppehaus</t>
  </si>
  <si>
    <t>Überd. Pausenhof</t>
  </si>
  <si>
    <t>Vorhalle</t>
  </si>
  <si>
    <t>Elternsprecher</t>
  </si>
  <si>
    <t>Öllager</t>
  </si>
  <si>
    <t>Reinhold-Maier-Schule Weiler</t>
  </si>
  <si>
    <t>Nebeneingang</t>
  </si>
  <si>
    <t>Vorbereitung Lehrer</t>
  </si>
  <si>
    <t>Vorbereitungsraum</t>
  </si>
  <si>
    <t>Gymnastiksaal</t>
  </si>
  <si>
    <t>Teppich/Fliesen</t>
  </si>
  <si>
    <t>Haustechik</t>
  </si>
  <si>
    <t>Garage</t>
  </si>
  <si>
    <t xml:space="preserve">Lauswiesenhalle </t>
  </si>
  <si>
    <t>Technik (RLT)</t>
  </si>
  <si>
    <t>Elektro (PV)</t>
  </si>
  <si>
    <t>Flur / Zuschauer</t>
  </si>
  <si>
    <t>WC - Damen Vorraum</t>
  </si>
  <si>
    <t>WC - Damen</t>
  </si>
  <si>
    <t>WC - Herren Vorraum</t>
  </si>
  <si>
    <t>Dusche 3</t>
  </si>
  <si>
    <t>Dusche 4</t>
  </si>
  <si>
    <t>Öffentliche WC-Anlage</t>
  </si>
  <si>
    <t>A1</t>
  </si>
  <si>
    <t>A2</t>
  </si>
  <si>
    <t>A3</t>
  </si>
  <si>
    <t>A4</t>
  </si>
  <si>
    <t>Fuchshofschule - Neubau</t>
  </si>
  <si>
    <t>EG</t>
  </si>
  <si>
    <t>OG1</t>
  </si>
  <si>
    <t>0.01/1</t>
  </si>
  <si>
    <t>0.01/2</t>
  </si>
  <si>
    <t>0.04.1</t>
  </si>
  <si>
    <t>0.04.2</t>
  </si>
  <si>
    <t>0.04.3</t>
  </si>
  <si>
    <t>0.04.4</t>
  </si>
  <si>
    <t>0.04/3</t>
  </si>
  <si>
    <t>0.04/4</t>
  </si>
  <si>
    <t>1.05/1</t>
  </si>
  <si>
    <t>1.05/2</t>
  </si>
  <si>
    <t>Eingangszone / Info</t>
  </si>
  <si>
    <t>Schulranzenaufbewahrung</t>
  </si>
  <si>
    <t>Pausenbereich</t>
  </si>
  <si>
    <t>Getränkestation</t>
  </si>
  <si>
    <t>gedeckte Vorzone / Anlieferung</t>
  </si>
  <si>
    <t>Vorraum WC</t>
  </si>
  <si>
    <t>WC Lehrer/Beh.</t>
  </si>
  <si>
    <t>Putzm</t>
  </si>
  <si>
    <t>Pers.-Umkleide</t>
  </si>
  <si>
    <t>Lager Reiningung</t>
  </si>
  <si>
    <t>Spülenbereich</t>
  </si>
  <si>
    <t>Vorzone Küche / Spüle</t>
  </si>
  <si>
    <t>Korridor Küche</t>
  </si>
  <si>
    <t>Speisenausgabe</t>
  </si>
  <si>
    <t>Lager Nass-/Restmüll</t>
  </si>
  <si>
    <t>Anlieferung / Lager</t>
  </si>
  <si>
    <t>Sanitär K.</t>
  </si>
  <si>
    <t>Sanitär M</t>
  </si>
  <si>
    <t>Musikraum/Mehrzweckraum</t>
  </si>
  <si>
    <t>Schulkindbetreuung</t>
  </si>
  <si>
    <t>Elternsprech</t>
  </si>
  <si>
    <t>Aufenthalt und Lernzone</t>
  </si>
  <si>
    <t>Aussenklassenzimmer</t>
  </si>
  <si>
    <t>Grundschulförderklasse</t>
  </si>
  <si>
    <t>Nebenraum Grundschulf.</t>
  </si>
  <si>
    <t>Lehr/Lernmittel</t>
  </si>
  <si>
    <t>Technikraum E</t>
  </si>
  <si>
    <t>Vorraum Tech.</t>
  </si>
  <si>
    <t>Technikraum HLKS</t>
  </si>
  <si>
    <t>Schmutzschleusenteppich</t>
  </si>
  <si>
    <t>-</t>
  </si>
  <si>
    <t>Holzrost</t>
  </si>
  <si>
    <t>Keplerschule</t>
  </si>
  <si>
    <t>0.04/1</t>
  </si>
  <si>
    <t>0.19/1</t>
  </si>
  <si>
    <t>0.19/2</t>
  </si>
  <si>
    <t>0.19/3</t>
  </si>
  <si>
    <t>0.19/4</t>
  </si>
  <si>
    <t>0.19/5</t>
  </si>
  <si>
    <t>0.19/6</t>
  </si>
  <si>
    <t>0.19/7</t>
  </si>
  <si>
    <t>0.19/8</t>
  </si>
  <si>
    <t>0.20/1</t>
  </si>
  <si>
    <t>0.00</t>
  </si>
  <si>
    <t>1.00</t>
  </si>
  <si>
    <t>1.01/1</t>
  </si>
  <si>
    <t>1. OG</t>
  </si>
  <si>
    <t>Schulsozialarbeit</t>
  </si>
  <si>
    <t>Sibe</t>
  </si>
  <si>
    <t>BMZ</t>
  </si>
  <si>
    <t>HAR / NSHV</t>
  </si>
  <si>
    <t>Kunst/Werken</t>
  </si>
  <si>
    <t>Bewegung / VKL</t>
  </si>
  <si>
    <t>Putzmittelzentrale</t>
  </si>
  <si>
    <t>WC Lehrer</t>
  </si>
  <si>
    <t>WC Lehrerinnen</t>
  </si>
  <si>
    <t>WC Schüler</t>
  </si>
  <si>
    <t>WC Schülerinnen</t>
  </si>
  <si>
    <t>Speiserückgabe</t>
  </si>
  <si>
    <t>Ausgabeküche</t>
  </si>
  <si>
    <t>Lager Lebensmittel</t>
  </si>
  <si>
    <t>Flur Anlieferung</t>
  </si>
  <si>
    <t>Personal WC / Umkleide</t>
  </si>
  <si>
    <t>Lager Wirtschaftsgüter</t>
  </si>
  <si>
    <t>Kernzeitbetreuung</t>
  </si>
  <si>
    <t>Material Kernzeit</t>
  </si>
  <si>
    <t>Mehrzweckbereich</t>
  </si>
  <si>
    <t>Müll / Fettabscheider</t>
  </si>
  <si>
    <t>Lager Außengeräte</t>
  </si>
  <si>
    <t>Serverraum</t>
  </si>
  <si>
    <t>ELT/GLT</t>
  </si>
  <si>
    <t>Kooperationsklasse</t>
  </si>
  <si>
    <t>WC-Schüler H</t>
  </si>
  <si>
    <t>WC-Schüler D</t>
  </si>
  <si>
    <t>Parkett lackiert</t>
  </si>
  <si>
    <t>Beschichtung</t>
  </si>
  <si>
    <t>Pflaster</t>
  </si>
  <si>
    <t>Leistung:</t>
  </si>
  <si>
    <t>Glasreinigung</t>
  </si>
  <si>
    <t>Angebotswert (Reinigung):</t>
  </si>
  <si>
    <t>diverse Objekte</t>
  </si>
  <si>
    <t>Angebotswert (Steiger, etc.):</t>
  </si>
  <si>
    <t>Angebotswert gesamt:</t>
  </si>
  <si>
    <t>Kalkulatorischer Stundenverrechnungssatz:</t>
  </si>
  <si>
    <t>Höchste zulässige Reinigungsleistung (m²/h):</t>
  </si>
  <si>
    <t>Objekt/ Gebäudeteil</t>
  </si>
  <si>
    <t>Reinigung</t>
  </si>
  <si>
    <t>Stückzahl</t>
  </si>
  <si>
    <t>Intervall (Jahr)</t>
  </si>
  <si>
    <t>Leistung (m²/h)</t>
  </si>
  <si>
    <t>EP pro Einsatz (Hubsteiger) (€)</t>
  </si>
  <si>
    <t>Hubsteiger
empfohlen</t>
  </si>
  <si>
    <t>Reinigungs-fläche (m²)</t>
  </si>
  <si>
    <t>GP pro Jahr</t>
  </si>
  <si>
    <t>Hilfmitteleinsatz (Steiger etc.)</t>
  </si>
  <si>
    <t>ZS</t>
  </si>
  <si>
    <t>GESAMTSUMME</t>
  </si>
  <si>
    <t>Erläuterung:</t>
  </si>
  <si>
    <r>
      <t>In der Spalte "Fläche (m</t>
    </r>
    <r>
      <rPr>
        <vertAlign val="superscript"/>
        <sz val="9"/>
        <rFont val="Aptos"/>
        <family val="2"/>
      </rPr>
      <t>2</t>
    </r>
    <r>
      <rPr>
        <sz val="9"/>
        <rFont val="Aptos"/>
        <family val="2"/>
      </rPr>
      <t xml:space="preserve">)" ist das lichte Rohbaumaß (Glas inkl. Rahmen) von Fenstern, Türen, Glaswänden etc. angegeben ohne Berücksichtigung </t>
    </r>
  </si>
  <si>
    <t>der Anzahl der Reinigungsflächen.</t>
  </si>
  <si>
    <t>Die Flächenangaben verstehen sich einseitig gemessen und, sofern nicht anders angegeben, beidseitig zu reinigen.</t>
  </si>
  <si>
    <t>Die Glas-, Rahmen- und Jalousiereinigungen sind, wie im "Leistungsverzeichnis Glas-, Rahmen- und Jalousiereinigungen" beschrieben, durchzuführen.</t>
  </si>
  <si>
    <t>Pos.: Position</t>
  </si>
  <si>
    <t>EP: Einheitspreis</t>
  </si>
  <si>
    <t>GP: Gesamtpreis</t>
  </si>
  <si>
    <t xml:space="preserve">Haupgebäude </t>
  </si>
  <si>
    <t>Isolierglas</t>
  </si>
  <si>
    <t>Haupgebäude</t>
  </si>
  <si>
    <t>Doppelvergl.</t>
  </si>
  <si>
    <t>UG 2</t>
  </si>
  <si>
    <t>Haupgebäude, Treppenhaus</t>
  </si>
  <si>
    <t>UG 1</t>
  </si>
  <si>
    <t>Einfachglas</t>
  </si>
  <si>
    <t>OG 1</t>
  </si>
  <si>
    <t>Zwischengebäude</t>
  </si>
  <si>
    <t>Zwischengebäude, Eingang</t>
  </si>
  <si>
    <t>Südflügel</t>
  </si>
  <si>
    <t>Südflügel, Flur</t>
  </si>
  <si>
    <t>beidseitig - inkl. Rahmen</t>
  </si>
  <si>
    <t>Bronnbachhalle Weiler</t>
  </si>
  <si>
    <t>Riegel N</t>
  </si>
  <si>
    <t>Fassade O</t>
  </si>
  <si>
    <t>Fassade S</t>
  </si>
  <si>
    <t>Fassade N</t>
  </si>
  <si>
    <t>Fassade W</t>
  </si>
  <si>
    <t>Burggymnasium</t>
  </si>
  <si>
    <t>Hauptgebäude</t>
  </si>
  <si>
    <t>1.OG</t>
  </si>
  <si>
    <t>2. OG</t>
  </si>
  <si>
    <t xml:space="preserve">Neubau </t>
  </si>
  <si>
    <t>Pavillon 1</t>
  </si>
  <si>
    <t>Pavillon 2</t>
  </si>
  <si>
    <t>Pavillon 3</t>
  </si>
  <si>
    <t>Pavillon3</t>
  </si>
  <si>
    <t>Pavillon 4</t>
  </si>
  <si>
    <t>Pavillon 5</t>
  </si>
  <si>
    <t>Mensa Süd (Neubau)</t>
  </si>
  <si>
    <t>Nordseite</t>
  </si>
  <si>
    <t>Ostseite</t>
  </si>
  <si>
    <t>Südseite</t>
  </si>
  <si>
    <t>Westseite</t>
  </si>
  <si>
    <t>Paneele</t>
  </si>
  <si>
    <t>Alu Paneele</t>
  </si>
  <si>
    <t>Bemerkung 1</t>
  </si>
  <si>
    <t>Bemerkung 2</t>
  </si>
  <si>
    <t>Jalousie</t>
  </si>
  <si>
    <t>Nordflügel</t>
  </si>
  <si>
    <t>OG 2</t>
  </si>
  <si>
    <t>Gottlieb-Daimler-Realschule 2</t>
  </si>
  <si>
    <t>Keplerschule Werkrealschule</t>
  </si>
  <si>
    <t xml:space="preserve">Fassade </t>
  </si>
  <si>
    <t>Fahrradüberdachung</t>
  </si>
  <si>
    <t>Künkelin-Schule</t>
  </si>
  <si>
    <t>Neubau</t>
  </si>
  <si>
    <t>Altbau</t>
  </si>
  <si>
    <t>Schlosswallschule</t>
  </si>
  <si>
    <t>Schurwaldhalle  Oberberken</t>
  </si>
  <si>
    <t>Staufenstube</t>
  </si>
  <si>
    <t>Staufenhalle</t>
  </si>
  <si>
    <t>Schurwaldschule Oberberken</t>
  </si>
  <si>
    <t>Hauptriegel</t>
  </si>
  <si>
    <t>Riegel O</t>
  </si>
  <si>
    <t>Fassade West</t>
  </si>
  <si>
    <t>Umkleide Sanitär</t>
  </si>
  <si>
    <t>Fassade Nord</t>
  </si>
  <si>
    <t>Fassade SO</t>
  </si>
  <si>
    <t>Fassade SW</t>
  </si>
  <si>
    <t>Fassade NW</t>
  </si>
  <si>
    <t>Fassade NO</t>
  </si>
  <si>
    <t>Dach ( Shed)</t>
  </si>
  <si>
    <t>Umkleide WC</t>
  </si>
  <si>
    <t>einseitig - inkl. Rahmen</t>
  </si>
  <si>
    <t>Stadtmuseum</t>
  </si>
  <si>
    <t>Kirchplatz 9</t>
  </si>
  <si>
    <t>Kirchplatz 7</t>
  </si>
  <si>
    <t xml:space="preserve">Kirchplatz 7 </t>
  </si>
  <si>
    <t>OG 3</t>
  </si>
  <si>
    <t>Turnhalle Albert-Schweitzer-Schule</t>
  </si>
  <si>
    <t>Eingang</t>
  </si>
  <si>
    <t>Turnhalle Burggymnasium</t>
  </si>
  <si>
    <t>Turnhalle Fuchshofschule</t>
  </si>
  <si>
    <t>Lauswiesenhalle</t>
  </si>
  <si>
    <t>Reinhold-Maier-Schule</t>
  </si>
  <si>
    <t>UG</t>
  </si>
  <si>
    <t>OG</t>
  </si>
  <si>
    <t>Philipp-Palm-Halle</t>
  </si>
  <si>
    <t>Gesamtgebäude</t>
  </si>
  <si>
    <t>Max-Planck-Gymnasium + Mensa</t>
  </si>
  <si>
    <t>Gymnasium</t>
  </si>
  <si>
    <t>Max-Planck-Gymnasium Turnhalle</t>
  </si>
  <si>
    <t>Sporthalle Schlichten, (Bürgerzentrum)</t>
  </si>
  <si>
    <t>Kindergarten im Bürgerzentrum</t>
  </si>
  <si>
    <t>Kindergarten Weiler</t>
  </si>
  <si>
    <t>Bürgerbüro Schlichten / Lindensaal</t>
  </si>
  <si>
    <t>73614 Schorndorf</t>
  </si>
  <si>
    <t>Rehhaldenweg 6</t>
  </si>
  <si>
    <t>Rehhaldenweg 10</t>
  </si>
  <si>
    <t>Schlichtenerstr. 37</t>
  </si>
  <si>
    <t>Hinter der Burg 6</t>
  </si>
  <si>
    <t>Burgstraße 25</t>
  </si>
  <si>
    <t>Rehhaldenweg 4</t>
  </si>
  <si>
    <t>Rehhaldenweg 2</t>
  </si>
  <si>
    <t>Silcherstraße 91</t>
  </si>
  <si>
    <t>Burgstr. 67</t>
  </si>
  <si>
    <t>Archivstr. 14</t>
  </si>
  <si>
    <t>Rathausstrasse 36</t>
  </si>
  <si>
    <t>Kärntnerstraße 3</t>
  </si>
  <si>
    <t>Jahnstraße 37</t>
  </si>
  <si>
    <t>Wangener Straße 75</t>
  </si>
  <si>
    <t>Wangener Straße 73</t>
  </si>
  <si>
    <t>Alemannenweg 7</t>
  </si>
  <si>
    <t>Stöhrerweg 15</t>
  </si>
  <si>
    <t>Eichendorffstraße 16</t>
  </si>
  <si>
    <t>Kärntner Str. 1</t>
  </si>
  <si>
    <t>Lauswiesen 6</t>
  </si>
  <si>
    <t>Rainbrunnerstr. 22</t>
  </si>
  <si>
    <t>GlR</t>
  </si>
  <si>
    <t xml:space="preserve">zu reinigende Räume:  </t>
  </si>
  <si>
    <t>Karlsplatz 8</t>
  </si>
  <si>
    <t>Sportfeld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</si>
</sst>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00\ [$€-40A]_-;\-* #,##0.0000\ [$€-40A]_-;_-* &quot;-&quot;????\ [$€-40A]_-;_-@_-"/>
    <numFmt numFmtId="167" formatCode="_([$€-2]* #,##0.00_);_([$€-2]* \(#,##0.00\);_([$€-2]* &quot;-&quot;??_)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#,##0.00\ &quot;€&quot;"/>
    <numFmt numFmtId="171" formatCode="0.000"/>
    <numFmt numFmtId="172" formatCode="#,##0.0000"/>
  </numFmts>
  <fonts count="11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charset val="1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sz val="11"/>
      <color theme="1"/>
      <name val="Gotham Medium"/>
      <family val="2"/>
    </font>
    <font>
      <b/>
      <sz val="10"/>
      <color rgb="FF3F3F3F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rgb="FF000000"/>
      <name val="Calibri"/>
      <family val="2"/>
      <scheme val="minor"/>
    </font>
    <font>
      <sz val="10"/>
      <name val="Helv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ptos"/>
      <family val="2"/>
    </font>
    <font>
      <b/>
      <sz val="10"/>
      <name val="Aptos"/>
      <family val="2"/>
    </font>
    <font>
      <b/>
      <sz val="11"/>
      <name val="Aptos"/>
      <family val="2"/>
    </font>
    <font>
      <sz val="10"/>
      <color theme="1"/>
      <name val="Calibri"/>
      <family val="2"/>
      <scheme val="minor"/>
    </font>
    <font>
      <b/>
      <sz val="9"/>
      <name val="Aptos"/>
      <family val="2"/>
    </font>
    <font>
      <sz val="9"/>
      <name val="Aptos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u/>
      <sz val="10"/>
      <color theme="10"/>
      <name val="Aptos"/>
      <family val="2"/>
    </font>
    <font>
      <b/>
      <sz val="10"/>
      <color theme="0"/>
      <name val="Aptos"/>
      <family val="2"/>
    </font>
    <font>
      <b/>
      <sz val="9"/>
      <color theme="0"/>
      <name val="Aptos"/>
      <family val="2"/>
    </font>
    <font>
      <b/>
      <sz val="12"/>
      <name val="Aptos"/>
      <family val="2"/>
    </font>
    <font>
      <sz val="8"/>
      <name val="Aptos"/>
      <family val="2"/>
    </font>
    <font>
      <b/>
      <vertAlign val="superscript"/>
      <sz val="9"/>
      <name val="Aptos"/>
      <family val="2"/>
    </font>
    <font>
      <b/>
      <sz val="9"/>
      <color theme="1"/>
      <name val="Aptos"/>
      <family val="2"/>
    </font>
    <font>
      <sz val="9"/>
      <color theme="0"/>
      <name val="Aptos"/>
      <family val="2"/>
    </font>
    <font>
      <b/>
      <sz val="11"/>
      <color theme="0"/>
      <name val="Aptos"/>
      <family val="2"/>
    </font>
    <font>
      <sz val="10"/>
      <color theme="0"/>
      <name val="Aptos"/>
      <family val="2"/>
    </font>
    <font>
      <b/>
      <sz val="8"/>
      <name val="Aptos"/>
      <family val="2"/>
    </font>
    <font>
      <b/>
      <sz val="8"/>
      <color theme="0"/>
      <name val="Aptos"/>
      <family val="2"/>
    </font>
    <font>
      <b/>
      <sz val="9"/>
      <color theme="4" tint="0.79998168889431442"/>
      <name val="Aptos"/>
      <family val="2"/>
    </font>
    <font>
      <b/>
      <sz val="9"/>
      <color theme="4" tint="0.59999389629810485"/>
      <name val="Aptos"/>
      <family val="2"/>
    </font>
    <font>
      <vertAlign val="superscript"/>
      <sz val="9"/>
      <name val="Aptos"/>
      <family val="2"/>
    </font>
  </fonts>
  <fills count="68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 style="thin">
        <color theme="0" tint="-0.1499679555650502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 style="thin">
        <color theme="0" tint="-0.24994659260841701"/>
      </diagonal>
    </border>
  </borders>
  <cellStyleXfs count="7018">
    <xf numFmtId="0" fontId="0" fillId="0" borderId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3" fillId="2" borderId="0" applyNumberFormat="0" applyBorder="0" applyAlignment="0" applyProtection="0"/>
    <xf numFmtId="165" fontId="28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5" fillId="15" borderId="7" applyNumberFormat="0" applyFont="0" applyAlignment="0" applyProtection="0"/>
    <xf numFmtId="0" fontId="35" fillId="15" borderId="7" applyNumberFormat="0" applyFont="0" applyAlignment="0" applyProtection="0"/>
    <xf numFmtId="0" fontId="35" fillId="0" borderId="0"/>
    <xf numFmtId="0" fontId="30" fillId="0" borderId="0"/>
    <xf numFmtId="0" fontId="30" fillId="0" borderId="0"/>
    <xf numFmtId="0" fontId="30" fillId="0" borderId="0"/>
    <xf numFmtId="167" fontId="30" fillId="0" borderId="0"/>
    <xf numFmtId="166" fontId="30" fillId="0" borderId="0"/>
    <xf numFmtId="0" fontId="35" fillId="0" borderId="0"/>
    <xf numFmtId="0" fontId="30" fillId="0" borderId="0"/>
    <xf numFmtId="164" fontId="36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6" fillId="0" borderId="0"/>
    <xf numFmtId="0" fontId="28" fillId="0" borderId="0"/>
    <xf numFmtId="0" fontId="37" fillId="0" borderId="0"/>
    <xf numFmtId="0" fontId="28" fillId="0" borderId="0"/>
    <xf numFmtId="0" fontId="27" fillId="0" borderId="0"/>
    <xf numFmtId="9" fontId="28" fillId="0" borderId="0" applyFont="0" applyFill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9" fillId="25" borderId="0" applyNumberFormat="0" applyBorder="0" applyAlignment="0" applyProtection="0"/>
    <xf numFmtId="0" fontId="39" fillId="27" borderId="0" applyNumberFormat="0" applyBorder="0" applyAlignment="0" applyProtection="0"/>
    <xf numFmtId="0" fontId="39" fillId="29" borderId="0" applyNumberFormat="0" applyBorder="0" applyAlignment="0" applyProtection="0"/>
    <xf numFmtId="0" fontId="39" fillId="31" borderId="0" applyNumberFormat="0" applyBorder="0" applyAlignment="0" applyProtection="0"/>
    <xf numFmtId="0" fontId="39" fillId="33" borderId="0" applyNumberFormat="0" applyBorder="0" applyAlignment="0" applyProtection="0"/>
    <xf numFmtId="0" fontId="39" fillId="35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40" fillId="19" borderId="0" applyNumberFormat="0" applyBorder="0" applyAlignment="0" applyProtection="0"/>
    <xf numFmtId="0" fontId="41" fillId="22" borderId="12" applyNumberFormat="0" applyAlignment="0" applyProtection="0"/>
    <xf numFmtId="0" fontId="42" fillId="23" borderId="15" applyNumberFormat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36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46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 applyNumberFormat="0" applyFill="0" applyBorder="0" applyProtection="0">
      <alignment horizontal="left"/>
    </xf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18" borderId="0" applyNumberFormat="0" applyBorder="0" applyAlignment="0" applyProtection="0"/>
    <xf numFmtId="0" fontId="49" fillId="0" borderId="9" applyNumberFormat="0" applyFill="0" applyAlignment="0" applyProtection="0"/>
    <xf numFmtId="0" fontId="50" fillId="0" borderId="10" applyNumberFormat="0" applyFill="0" applyAlignment="0" applyProtection="0"/>
    <xf numFmtId="0" fontId="51" fillId="0" borderId="11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21" borderId="12" applyNumberFormat="0" applyAlignment="0" applyProtection="0"/>
    <xf numFmtId="0" fontId="54" fillId="0" borderId="14" applyNumberFormat="0" applyFill="0" applyAlignment="0" applyProtection="0"/>
    <xf numFmtId="0" fontId="55" fillId="20" borderId="0" applyNumberFormat="0" applyBorder="0" applyAlignment="0" applyProtection="0"/>
    <xf numFmtId="0" fontId="56" fillId="0" borderId="0">
      <alignment vertical="top"/>
    </xf>
    <xf numFmtId="0" fontId="56" fillId="0" borderId="0">
      <alignment vertical="top"/>
    </xf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6" fillId="0" borderId="0"/>
    <xf numFmtId="0" fontId="36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3" fillId="0" borderId="0"/>
    <xf numFmtId="0" fontId="43" fillId="0" borderId="0"/>
    <xf numFmtId="0" fontId="43" fillId="0" borderId="0"/>
    <xf numFmtId="0" fontId="36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57" fillId="0" borderId="0"/>
    <xf numFmtId="0" fontId="4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36" fillId="0" borderId="0"/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27" fillId="0" borderId="0"/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56" fillId="0" borderId="0">
      <alignment vertical="top"/>
    </xf>
    <xf numFmtId="0" fontId="27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15" borderId="7" applyNumberFormat="0" applyFont="0" applyAlignment="0" applyProtection="0"/>
    <xf numFmtId="0" fontId="58" fillId="22" borderId="13" applyNumberFormat="0" applyAlignment="0" applyProtection="0"/>
    <xf numFmtId="9" fontId="4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0" fillId="0" borderId="17">
      <alignment horizontal="center"/>
    </xf>
    <xf numFmtId="4" fontId="29" fillId="36" borderId="18" applyNumberFormat="0" applyProtection="0">
      <alignment vertical="center"/>
    </xf>
    <xf numFmtId="4" fontId="29" fillId="37" borderId="18" applyNumberFormat="0" applyProtection="0">
      <alignment horizontal="left" vertical="center" indent="1"/>
    </xf>
    <xf numFmtId="4" fontId="29" fillId="38" borderId="18" applyNumberFormat="0" applyProtection="0">
      <alignment horizontal="left" vertical="center" indent="1"/>
    </xf>
    <xf numFmtId="4" fontId="29" fillId="0" borderId="18" applyNumberFormat="0" applyProtection="0">
      <alignment horizontal="right" vertical="center"/>
    </xf>
    <xf numFmtId="4" fontId="29" fillId="38" borderId="18" applyNumberFormat="0" applyProtection="0">
      <alignment horizontal="left" vertical="center" indent="1"/>
    </xf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56" fillId="0" borderId="0"/>
    <xf numFmtId="0" fontId="28" fillId="0" borderId="0"/>
    <xf numFmtId="0" fontId="61" fillId="0" borderId="0"/>
    <xf numFmtId="0" fontId="28" fillId="0" borderId="0"/>
    <xf numFmtId="0" fontId="28" fillId="0" borderId="0"/>
    <xf numFmtId="0" fontId="28" fillId="0" borderId="0"/>
    <xf numFmtId="0" fontId="62" fillId="0" borderId="0"/>
    <xf numFmtId="0" fontId="28" fillId="0" borderId="1" applyNumberFormat="0" applyFill="0" applyProtection="0">
      <alignment vertical="top" wrapText="1"/>
    </xf>
    <xf numFmtId="49" fontId="28" fillId="0" borderId="0" applyFont="0" applyFill="0" applyBorder="0" applyAlignment="0" applyProtection="0">
      <protection locked="0"/>
    </xf>
    <xf numFmtId="0" fontId="38" fillId="0" borderId="16" applyNumberFormat="0" applyFill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0" fontId="26" fillId="0" borderId="0"/>
    <xf numFmtId="166" fontId="28" fillId="0" borderId="0"/>
    <xf numFmtId="0" fontId="25" fillId="0" borderId="0"/>
    <xf numFmtId="0" fontId="28" fillId="0" borderId="0"/>
    <xf numFmtId="167" fontId="28" fillId="0" borderId="0"/>
    <xf numFmtId="0" fontId="61" fillId="0" borderId="0"/>
    <xf numFmtId="0" fontId="28" fillId="0" borderId="0"/>
    <xf numFmtId="165" fontId="28" fillId="0" borderId="0" applyFont="0" applyFill="0" applyBorder="0" applyAlignment="0" applyProtection="0"/>
    <xf numFmtId="0" fontId="68" fillId="0" borderId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2" borderId="0" applyNumberFormat="0" applyBorder="0" applyAlignment="0" applyProtection="0"/>
    <xf numFmtId="0" fontId="45" fillId="48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2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38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38" borderId="0" applyNumberFormat="0" applyBorder="0" applyAlignment="0" applyProtection="0"/>
    <xf numFmtId="0" fontId="33" fillId="56" borderId="0" applyNumberFormat="0" applyBorder="0" applyAlignment="0" applyProtection="0"/>
    <xf numFmtId="0" fontId="69" fillId="57" borderId="26" applyNumberFormat="0" applyAlignment="0" applyProtection="0"/>
    <xf numFmtId="0" fontId="70" fillId="57" borderId="27" applyNumberFormat="0" applyAlignment="0" applyProtection="0"/>
    <xf numFmtId="0" fontId="71" fillId="46" borderId="27" applyNumberFormat="0" applyAlignment="0" applyProtection="0"/>
    <xf numFmtId="0" fontId="72" fillId="0" borderId="28" applyNumberFormat="0" applyFill="0" applyAlignment="0" applyProtection="0"/>
    <xf numFmtId="0" fontId="73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74" fillId="43" borderId="0" applyNumberFormat="0" applyBorder="0" applyAlignment="0" applyProtection="0"/>
    <xf numFmtId="164" fontId="56" fillId="0" borderId="0" applyFont="0" applyFill="0" applyBorder="0" applyAlignment="0" applyProtection="0"/>
    <xf numFmtId="0" fontId="75" fillId="36" borderId="0" applyNumberFormat="0" applyBorder="0" applyAlignment="0" applyProtection="0"/>
    <xf numFmtId="0" fontId="45" fillId="58" borderId="29" applyNumberFormat="0" applyFont="0" applyAlignment="0" applyProtection="0"/>
    <xf numFmtId="9" fontId="28" fillId="0" borderId="0" applyFont="0" applyFill="0" applyBorder="0" applyAlignment="0" applyProtection="0">
      <alignment wrapText="1"/>
    </xf>
    <xf numFmtId="0" fontId="76" fillId="42" borderId="0" applyNumberFormat="0" applyBorder="0" applyAlignment="0" applyProtection="0"/>
    <xf numFmtId="0" fontId="28" fillId="0" borderId="0">
      <alignment wrapText="1"/>
    </xf>
    <xf numFmtId="0" fontId="77" fillId="0" borderId="0" applyNumberFormat="0" applyFill="0" applyBorder="0" applyAlignment="0" applyProtection="0"/>
    <xf numFmtId="0" fontId="78" fillId="0" borderId="30" applyNumberFormat="0" applyFill="0" applyAlignment="0" applyProtection="0"/>
    <xf numFmtId="0" fontId="79" fillId="0" borderId="31" applyNumberFormat="0" applyFill="0" applyAlignment="0" applyProtection="0"/>
    <xf numFmtId="0" fontId="80" fillId="0" borderId="32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33" applyNumberFormat="0" applyFill="0" applyAlignment="0" applyProtection="0"/>
    <xf numFmtId="44" fontId="56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83" fillId="59" borderId="34" applyNumberFormat="0" applyAlignment="0" applyProtection="0"/>
    <xf numFmtId="0" fontId="24" fillId="0" borderId="0"/>
    <xf numFmtId="0" fontId="23" fillId="0" borderId="0"/>
    <xf numFmtId="0" fontId="28" fillId="0" borderId="0"/>
    <xf numFmtId="167" fontId="22" fillId="0" borderId="0"/>
    <xf numFmtId="167" fontId="28" fillId="0" borderId="0"/>
    <xf numFmtId="167" fontId="22" fillId="0" borderId="0"/>
    <xf numFmtId="167" fontId="28" fillId="0" borderId="0"/>
    <xf numFmtId="167" fontId="28" fillId="0" borderId="0" applyFont="0" applyFill="0" applyBorder="0" applyAlignment="0" applyProtection="0"/>
    <xf numFmtId="167" fontId="36" fillId="0" borderId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2" fillId="3" borderId="0" applyNumberFormat="0" applyBorder="0" applyAlignment="0" applyProtection="0"/>
    <xf numFmtId="167" fontId="22" fillId="4" borderId="0" applyNumberFormat="0" applyBorder="0" applyAlignment="0" applyProtection="0"/>
    <xf numFmtId="167" fontId="22" fillId="5" borderId="0" applyNumberFormat="0" applyBorder="0" applyAlignment="0" applyProtection="0"/>
    <xf numFmtId="167" fontId="22" fillId="6" borderId="0" applyNumberFormat="0" applyBorder="0" applyAlignment="0" applyProtection="0"/>
    <xf numFmtId="167" fontId="22" fillId="7" borderId="0" applyNumberFormat="0" applyBorder="0" applyAlignment="0" applyProtection="0"/>
    <xf numFmtId="167" fontId="22" fillId="8" borderId="0" applyNumberFormat="0" applyBorder="0" applyAlignment="0" applyProtection="0"/>
    <xf numFmtId="167" fontId="36" fillId="3" borderId="0" applyNumberFormat="0" applyBorder="0" applyAlignment="0" applyProtection="0"/>
    <xf numFmtId="167" fontId="36" fillId="4" borderId="0" applyNumberFormat="0" applyBorder="0" applyAlignment="0" applyProtection="0"/>
    <xf numFmtId="167" fontId="36" fillId="5" borderId="0" applyNumberFormat="0" applyBorder="0" applyAlignment="0" applyProtection="0"/>
    <xf numFmtId="167" fontId="36" fillId="6" borderId="0" applyNumberFormat="0" applyBorder="0" applyAlignment="0" applyProtection="0"/>
    <xf numFmtId="167" fontId="36" fillId="7" borderId="0" applyNumberFormat="0" applyBorder="0" applyAlignment="0" applyProtection="0"/>
    <xf numFmtId="167" fontId="36" fillId="8" borderId="0" applyNumberFormat="0" applyBorder="0" applyAlignment="0" applyProtection="0"/>
    <xf numFmtId="167" fontId="22" fillId="9" borderId="0" applyNumberFormat="0" applyBorder="0" applyAlignment="0" applyProtection="0"/>
    <xf numFmtId="167" fontId="22" fillId="10" borderId="0" applyNumberFormat="0" applyBorder="0" applyAlignment="0" applyProtection="0"/>
    <xf numFmtId="167" fontId="22" fillId="11" borderId="0" applyNumberFormat="0" applyBorder="0" applyAlignment="0" applyProtection="0"/>
    <xf numFmtId="167" fontId="22" fillId="12" borderId="0" applyNumberFormat="0" applyBorder="0" applyAlignment="0" applyProtection="0"/>
    <xf numFmtId="167" fontId="22" fillId="13" borderId="0" applyNumberFormat="0" applyBorder="0" applyAlignment="0" applyProtection="0"/>
    <xf numFmtId="167" fontId="22" fillId="14" borderId="0" applyNumberFormat="0" applyBorder="0" applyAlignment="0" applyProtection="0"/>
    <xf numFmtId="167" fontId="36" fillId="9" borderId="0" applyNumberFormat="0" applyBorder="0" applyAlignment="0" applyProtection="0"/>
    <xf numFmtId="167" fontId="36" fillId="10" borderId="0" applyNumberFormat="0" applyBorder="0" applyAlignment="0" applyProtection="0"/>
    <xf numFmtId="167" fontId="36" fillId="11" borderId="0" applyNumberFormat="0" applyBorder="0" applyAlignment="0" applyProtection="0"/>
    <xf numFmtId="167" fontId="36" fillId="12" borderId="0" applyNumberFormat="0" applyBorder="0" applyAlignment="0" applyProtection="0"/>
    <xf numFmtId="167" fontId="36" fillId="13" borderId="0" applyNumberFormat="0" applyBorder="0" applyAlignment="0" applyProtection="0"/>
    <xf numFmtId="167" fontId="36" fillId="14" borderId="0" applyNumberFormat="0" applyBorder="0" applyAlignment="0" applyProtection="0"/>
    <xf numFmtId="167" fontId="39" fillId="25" borderId="0" applyNumberFormat="0" applyBorder="0" applyAlignment="0" applyProtection="0"/>
    <xf numFmtId="167" fontId="39" fillId="27" borderId="0" applyNumberFormat="0" applyBorder="0" applyAlignment="0" applyProtection="0"/>
    <xf numFmtId="167" fontId="39" fillId="29" borderId="0" applyNumberFormat="0" applyBorder="0" applyAlignment="0" applyProtection="0"/>
    <xf numFmtId="167" fontId="39" fillId="31" borderId="0" applyNumberFormat="0" applyBorder="0" applyAlignment="0" applyProtection="0"/>
    <xf numFmtId="167" fontId="39" fillId="33" borderId="0" applyNumberFormat="0" applyBorder="0" applyAlignment="0" applyProtection="0"/>
    <xf numFmtId="167" fontId="39" fillId="35" borderId="0" applyNumberFormat="0" applyBorder="0" applyAlignment="0" applyProtection="0"/>
    <xf numFmtId="167" fontId="33" fillId="2" borderId="0" applyNumberFormat="0" applyBorder="0" applyAlignment="0" applyProtection="0"/>
    <xf numFmtId="167" fontId="39" fillId="24" borderId="0" applyNumberFormat="0" applyBorder="0" applyAlignment="0" applyProtection="0"/>
    <xf numFmtId="167" fontId="39" fillId="26" borderId="0" applyNumberFormat="0" applyBorder="0" applyAlignment="0" applyProtection="0"/>
    <xf numFmtId="167" fontId="39" fillId="28" borderId="0" applyNumberFormat="0" applyBorder="0" applyAlignment="0" applyProtection="0"/>
    <xf numFmtId="167" fontId="39" fillId="30" borderId="0" applyNumberFormat="0" applyBorder="0" applyAlignment="0" applyProtection="0"/>
    <xf numFmtId="167" fontId="39" fillId="32" borderId="0" applyNumberFormat="0" applyBorder="0" applyAlignment="0" applyProtection="0"/>
    <xf numFmtId="167" fontId="39" fillId="34" borderId="0" applyNumberFormat="0" applyBorder="0" applyAlignment="0" applyProtection="0"/>
    <xf numFmtId="167" fontId="40" fillId="19" borderId="0" applyNumberFormat="0" applyBorder="0" applyAlignment="0" applyProtection="0"/>
    <xf numFmtId="167" fontId="41" fillId="22" borderId="12" applyNumberFormat="0" applyAlignment="0" applyProtection="0"/>
    <xf numFmtId="167" fontId="42" fillId="23" borderId="15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2" fillId="0" borderId="0" applyFont="0" applyFill="0" applyBorder="0" applyAlignment="0" applyProtection="0"/>
    <xf numFmtId="167" fontId="28" fillId="0" borderId="0" applyNumberFormat="0" applyFill="0" applyBorder="0" applyProtection="0">
      <alignment horizontal="left"/>
    </xf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7" fillId="0" borderId="0" applyNumberFormat="0" applyFill="0" applyBorder="0" applyAlignment="0" applyProtection="0"/>
    <xf numFmtId="167" fontId="48" fillId="18" borderId="0" applyNumberFormat="0" applyBorder="0" applyAlignment="0" applyProtection="0"/>
    <xf numFmtId="167" fontId="49" fillId="0" borderId="9" applyNumberFormat="0" applyFill="0" applyAlignment="0" applyProtection="0"/>
    <xf numFmtId="167" fontId="50" fillId="0" borderId="10" applyNumberFormat="0" applyFill="0" applyAlignment="0" applyProtection="0"/>
    <xf numFmtId="167" fontId="51" fillId="0" borderId="11" applyNumberFormat="0" applyFill="0" applyAlignment="0" applyProtection="0"/>
    <xf numFmtId="167" fontId="51" fillId="0" borderId="0" applyNumberFormat="0" applyFill="0" applyBorder="0" applyAlignment="0" applyProtection="0"/>
    <xf numFmtId="167" fontId="52" fillId="0" borderId="0" applyNumberFormat="0" applyFill="0" applyBorder="0" applyAlignment="0" applyProtection="0">
      <alignment vertical="top"/>
      <protection locked="0"/>
    </xf>
    <xf numFmtId="167" fontId="53" fillId="21" borderId="12" applyNumberFormat="0" applyAlignment="0" applyProtection="0"/>
    <xf numFmtId="167" fontId="54" fillId="0" borderId="14" applyNumberFormat="0" applyFill="0" applyAlignment="0" applyProtection="0"/>
    <xf numFmtId="167" fontId="55" fillId="20" borderId="0" applyNumberFormat="0" applyBorder="0" applyAlignment="0" applyProtection="0"/>
    <xf numFmtId="167" fontId="56" fillId="0" borderId="0">
      <alignment vertical="top"/>
    </xf>
    <xf numFmtId="167" fontId="56" fillId="0" borderId="0">
      <alignment vertical="top"/>
    </xf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46" fillId="0" borderId="0"/>
    <xf numFmtId="167" fontId="36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46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43" fillId="0" borderId="0"/>
    <xf numFmtId="167" fontId="43" fillId="0" borderId="0"/>
    <xf numFmtId="167" fontId="43" fillId="0" borderId="0"/>
    <xf numFmtId="167" fontId="36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36" fillId="0" borderId="0"/>
    <xf numFmtId="167" fontId="36" fillId="0" borderId="0"/>
    <xf numFmtId="167" fontId="36" fillId="0" borderId="0"/>
    <xf numFmtId="167" fontId="36" fillId="0" borderId="0"/>
    <xf numFmtId="167" fontId="36" fillId="0" borderId="0"/>
    <xf numFmtId="167" fontId="36" fillId="0" borderId="0"/>
    <xf numFmtId="167" fontId="36" fillId="0" borderId="0"/>
    <xf numFmtId="167" fontId="36" fillId="0" borderId="0"/>
    <xf numFmtId="167" fontId="22" fillId="0" borderId="0"/>
    <xf numFmtId="167" fontId="57" fillId="0" borderId="0"/>
    <xf numFmtId="167" fontId="46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36" fillId="0" borderId="0"/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22" fillId="0" borderId="0"/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56" fillId="0" borderId="0">
      <alignment vertical="top"/>
    </xf>
    <xf numFmtId="167" fontId="22" fillId="0" borderId="0"/>
    <xf numFmtId="167" fontId="22" fillId="0" borderId="0"/>
    <xf numFmtId="167" fontId="36" fillId="0" borderId="0"/>
    <xf numFmtId="167" fontId="22" fillId="0" borderId="0"/>
    <xf numFmtId="167" fontId="22" fillId="0" borderId="0"/>
    <xf numFmtId="167" fontId="56" fillId="0" borderId="0">
      <alignment vertical="top"/>
    </xf>
    <xf numFmtId="167" fontId="22" fillId="0" borderId="0"/>
    <xf numFmtId="167" fontId="43" fillId="0" borderId="0"/>
    <xf numFmtId="167" fontId="43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36" fillId="15" borderId="7" applyNumberFormat="0" applyFont="0" applyAlignment="0" applyProtection="0"/>
    <xf numFmtId="167" fontId="22" fillId="15" borderId="7" applyNumberFormat="0" applyFont="0" applyAlignment="0" applyProtection="0"/>
    <xf numFmtId="167" fontId="22" fillId="15" borderId="7" applyNumberFormat="0" applyFont="0" applyAlignment="0" applyProtection="0"/>
    <xf numFmtId="167" fontId="58" fillId="22" borderId="13" applyNumberFormat="0" applyAlignment="0" applyProtection="0"/>
    <xf numFmtId="167" fontId="59" fillId="0" borderId="0" applyNumberFormat="0" applyFont="0" applyFill="0" applyBorder="0" applyAlignment="0" applyProtection="0">
      <alignment horizontal="left"/>
    </xf>
    <xf numFmtId="4" fontId="29" fillId="38" borderId="39" applyNumberFormat="0" applyProtection="0">
      <alignment horizontal="left" vertical="center" indent="1"/>
    </xf>
    <xf numFmtId="167" fontId="60" fillId="0" borderId="17">
      <alignment horizontal="center"/>
    </xf>
    <xf numFmtId="4" fontId="29" fillId="36" borderId="35" applyNumberFormat="0" applyProtection="0">
      <alignment vertical="center"/>
    </xf>
    <xf numFmtId="4" fontId="29" fillId="37" borderId="35" applyNumberFormat="0" applyProtection="0">
      <alignment horizontal="left" vertical="center" indent="1"/>
    </xf>
    <xf numFmtId="4" fontId="29" fillId="38" borderId="35" applyNumberFormat="0" applyProtection="0">
      <alignment horizontal="left" vertical="center" indent="1"/>
    </xf>
    <xf numFmtId="4" fontId="29" fillId="0" borderId="35" applyNumberFormat="0" applyProtection="0">
      <alignment horizontal="right" vertical="center"/>
    </xf>
    <xf numFmtId="4" fontId="29" fillId="38" borderId="35" applyNumberFormat="0" applyProtection="0">
      <alignment horizontal="left" vertical="center" indent="1"/>
    </xf>
    <xf numFmtId="167" fontId="28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56" fillId="0" borderId="0"/>
    <xf numFmtId="167" fontId="28" fillId="0" borderId="0"/>
    <xf numFmtId="167" fontId="28" fillId="0" borderId="0"/>
    <xf numFmtId="167" fontId="87" fillId="0" borderId="0" applyNumberFormat="0" applyFill="0" applyBorder="0" applyProtection="0">
      <alignment vertical="top"/>
    </xf>
    <xf numFmtId="167" fontId="61" fillId="0" borderId="0"/>
    <xf numFmtId="167" fontId="28" fillId="0" borderId="0"/>
    <xf numFmtId="167" fontId="28" fillId="0" borderId="0"/>
    <xf numFmtId="167" fontId="28" fillId="0" borderId="0"/>
    <xf numFmtId="167" fontId="62" fillId="0" borderId="0"/>
    <xf numFmtId="167" fontId="28" fillId="0" borderId="25" applyNumberFormat="0" applyFill="0" applyProtection="0">
      <alignment vertical="top" wrapText="1"/>
    </xf>
    <xf numFmtId="167" fontId="38" fillId="0" borderId="16" applyNumberFormat="0" applyFill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63" fillId="0" borderId="0" applyNumberFormat="0" applyFill="0" applyBorder="0" applyAlignment="0" applyProtection="0"/>
    <xf numFmtId="0" fontId="22" fillId="0" borderId="0"/>
    <xf numFmtId="0" fontId="22" fillId="0" borderId="0"/>
    <xf numFmtId="165" fontId="28" fillId="0" borderId="0" applyFont="0" applyFill="0" applyBorder="0" applyAlignment="0" applyProtection="0"/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4" fontId="29" fillId="36" borderId="41" applyNumberFormat="0" applyProtection="0">
      <alignment vertical="center"/>
    </xf>
    <xf numFmtId="4" fontId="29" fillId="36" borderId="37" applyNumberFormat="0" applyProtection="0">
      <alignment vertical="center"/>
    </xf>
    <xf numFmtId="4" fontId="29" fillId="0" borderId="39" applyNumberFormat="0" applyProtection="0">
      <alignment horizontal="right" vertical="center"/>
    </xf>
    <xf numFmtId="167" fontId="28" fillId="0" borderId="42" applyNumberFormat="0" applyFill="0" applyProtection="0">
      <alignment vertical="top" wrapText="1"/>
    </xf>
    <xf numFmtId="4" fontId="29" fillId="38" borderId="41" applyNumberFormat="0" applyProtection="0">
      <alignment horizontal="left" vertical="center" indent="1"/>
    </xf>
    <xf numFmtId="4" fontId="29" fillId="0" borderId="37" applyNumberFormat="0" applyProtection="0">
      <alignment horizontal="right" vertical="center"/>
    </xf>
    <xf numFmtId="4" fontId="29" fillId="38" borderId="37" applyNumberFormat="0" applyProtection="0">
      <alignment horizontal="left" vertical="center" indent="1"/>
    </xf>
    <xf numFmtId="4" fontId="29" fillId="37" borderId="39" applyNumberFormat="0" applyProtection="0">
      <alignment horizontal="left" vertical="center" indent="1"/>
    </xf>
    <xf numFmtId="4" fontId="29" fillId="38" borderId="39" applyNumberFormat="0" applyProtection="0">
      <alignment horizontal="left" vertical="center" indent="1"/>
    </xf>
    <xf numFmtId="4" fontId="29" fillId="37" borderId="37" applyNumberFormat="0" applyProtection="0">
      <alignment horizontal="left" vertical="center" indent="1"/>
    </xf>
    <xf numFmtId="167" fontId="28" fillId="0" borderId="40" applyNumberFormat="0" applyFill="0" applyProtection="0">
      <alignment vertical="top" wrapText="1"/>
    </xf>
    <xf numFmtId="167" fontId="28" fillId="0" borderId="36" applyNumberFormat="0" applyFill="0" applyProtection="0">
      <alignment vertical="top" wrapText="1"/>
    </xf>
    <xf numFmtId="4" fontId="29" fillId="36" borderId="39" applyNumberFormat="0" applyProtection="0">
      <alignment vertical="center"/>
    </xf>
    <xf numFmtId="4" fontId="29" fillId="38" borderId="37" applyNumberFormat="0" applyProtection="0">
      <alignment horizontal="left" vertical="center" indent="1"/>
    </xf>
    <xf numFmtId="4" fontId="29" fillId="0" borderId="41" applyNumberFormat="0" applyProtection="0">
      <alignment horizontal="right" vertical="center"/>
    </xf>
    <xf numFmtId="167" fontId="28" fillId="0" borderId="38" applyNumberFormat="0" applyFill="0" applyProtection="0">
      <alignment vertical="top" wrapText="1"/>
    </xf>
    <xf numFmtId="4" fontId="29" fillId="37" borderId="41" applyNumberFormat="0" applyProtection="0">
      <alignment horizontal="left" vertical="center" indent="1"/>
    </xf>
    <xf numFmtId="4" fontId="29" fillId="38" borderId="41" applyNumberFormat="0" applyProtection="0">
      <alignment horizontal="left" vertical="center" indent="1"/>
    </xf>
    <xf numFmtId="0" fontId="21" fillId="0" borderId="0"/>
    <xf numFmtId="0" fontId="20" fillId="0" borderId="0"/>
    <xf numFmtId="0" fontId="19" fillId="0" borderId="0"/>
    <xf numFmtId="0" fontId="28" fillId="0" borderId="0"/>
    <xf numFmtId="0" fontId="88" fillId="0" borderId="0" applyNumberFormat="0" applyFill="0" applyBorder="0" applyAlignment="0" applyProtection="0"/>
    <xf numFmtId="0" fontId="18" fillId="0" borderId="0"/>
    <xf numFmtId="0" fontId="28" fillId="0" borderId="0"/>
    <xf numFmtId="0" fontId="28" fillId="0" borderId="0"/>
    <xf numFmtId="44" fontId="18" fillId="0" borderId="0" applyFont="0" applyFill="0" applyBorder="0" applyAlignment="0" applyProtection="0"/>
    <xf numFmtId="0" fontId="17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6" fillId="15" borderId="7" applyNumberFormat="0" applyFont="0" applyAlignment="0" applyProtection="0"/>
    <xf numFmtId="0" fontId="16" fillId="15" borderId="7" applyNumberFormat="0" applyFont="0" applyAlignment="0" applyProtection="0"/>
    <xf numFmtId="0" fontId="16" fillId="0" borderId="0"/>
    <xf numFmtId="0" fontId="16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42" applyNumberFormat="0" applyFill="0" applyProtection="0">
      <alignment vertical="top" wrapText="1"/>
    </xf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6" fillId="0" borderId="0"/>
    <xf numFmtId="0" fontId="16" fillId="0" borderId="0"/>
    <xf numFmtId="0" fontId="89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28" fillId="0" borderId="36" applyNumberFormat="0" applyFill="0" applyProtection="0">
      <alignment vertical="top" wrapText="1"/>
    </xf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6" fillId="0" borderId="0"/>
    <xf numFmtId="0" fontId="16" fillId="0" borderId="0"/>
    <xf numFmtId="167" fontId="16" fillId="0" borderId="0"/>
    <xf numFmtId="167" fontId="16" fillId="0" borderId="0"/>
    <xf numFmtId="167" fontId="16" fillId="3" borderId="0" applyNumberFormat="0" applyBorder="0" applyAlignment="0" applyProtection="0"/>
    <xf numFmtId="167" fontId="16" fillId="4" borderId="0" applyNumberFormat="0" applyBorder="0" applyAlignment="0" applyProtection="0"/>
    <xf numFmtId="167" fontId="16" fillId="5" borderId="0" applyNumberFormat="0" applyBorder="0" applyAlignment="0" applyProtection="0"/>
    <xf numFmtId="167" fontId="16" fillId="6" borderId="0" applyNumberFormat="0" applyBorder="0" applyAlignment="0" applyProtection="0"/>
    <xf numFmtId="167" fontId="16" fillId="7" borderId="0" applyNumberFormat="0" applyBorder="0" applyAlignment="0" applyProtection="0"/>
    <xf numFmtId="167" fontId="16" fillId="8" borderId="0" applyNumberFormat="0" applyBorder="0" applyAlignment="0" applyProtection="0"/>
    <xf numFmtId="167" fontId="16" fillId="9" borderId="0" applyNumberFormat="0" applyBorder="0" applyAlignment="0" applyProtection="0"/>
    <xf numFmtId="167" fontId="16" fillId="10" borderId="0" applyNumberFormat="0" applyBorder="0" applyAlignment="0" applyProtection="0"/>
    <xf numFmtId="167" fontId="16" fillId="11" borderId="0" applyNumberFormat="0" applyBorder="0" applyAlignment="0" applyProtection="0"/>
    <xf numFmtId="167" fontId="16" fillId="12" borderId="0" applyNumberFormat="0" applyBorder="0" applyAlignment="0" applyProtection="0"/>
    <xf numFmtId="167" fontId="16" fillId="13" borderId="0" applyNumberFormat="0" applyBorder="0" applyAlignment="0" applyProtection="0"/>
    <xf numFmtId="167" fontId="16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15" borderId="7" applyNumberFormat="0" applyFont="0" applyAlignment="0" applyProtection="0"/>
    <xf numFmtId="167" fontId="16" fillId="15" borderId="7" applyNumberFormat="0" applyFont="0" applyAlignment="0" applyProtection="0"/>
    <xf numFmtId="4" fontId="29" fillId="38" borderId="41" applyNumberFormat="0" applyProtection="0">
      <alignment horizontal="left" vertical="center" indent="1"/>
    </xf>
    <xf numFmtId="4" fontId="29" fillId="36" borderId="41" applyNumberFormat="0" applyProtection="0">
      <alignment vertical="center"/>
    </xf>
    <xf numFmtId="4" fontId="29" fillId="37" borderId="41" applyNumberFormat="0" applyProtection="0">
      <alignment horizontal="left" vertical="center" indent="1"/>
    </xf>
    <xf numFmtId="4" fontId="29" fillId="38" borderId="41" applyNumberFormat="0" applyProtection="0">
      <alignment horizontal="left" vertical="center" indent="1"/>
    </xf>
    <xf numFmtId="4" fontId="29" fillId="0" borderId="41" applyNumberFormat="0" applyProtection="0">
      <alignment horizontal="right" vertical="center"/>
    </xf>
    <xf numFmtId="4" fontId="29" fillId="38" borderId="41" applyNumberFormat="0" applyProtection="0">
      <alignment horizontal="left" vertical="center" indent="1"/>
    </xf>
    <xf numFmtId="167" fontId="16" fillId="0" borderId="0"/>
    <xf numFmtId="167" fontId="16" fillId="0" borderId="0"/>
    <xf numFmtId="167" fontId="16" fillId="0" borderId="0"/>
    <xf numFmtId="167" fontId="28" fillId="0" borderId="42" applyNumberFormat="0" applyFill="0" applyProtection="0">
      <alignment vertical="top" wrapText="1"/>
    </xf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>
      <alignment horizontal="left"/>
    </xf>
    <xf numFmtId="0" fontId="16" fillId="0" borderId="0">
      <alignment horizontal="left"/>
    </xf>
    <xf numFmtId="0" fontId="16" fillId="0" borderId="0">
      <alignment horizontal="left"/>
    </xf>
    <xf numFmtId="4" fontId="29" fillId="36" borderId="41" applyNumberFormat="0" applyProtection="0">
      <alignment vertical="center"/>
    </xf>
    <xf numFmtId="4" fontId="29" fillId="0" borderId="41" applyNumberFormat="0" applyProtection="0">
      <alignment horizontal="right" vertical="center"/>
    </xf>
    <xf numFmtId="4" fontId="29" fillId="0" borderId="41" applyNumberFormat="0" applyProtection="0">
      <alignment horizontal="right" vertical="center"/>
    </xf>
    <xf numFmtId="4" fontId="29" fillId="38" borderId="41" applyNumberFormat="0" applyProtection="0">
      <alignment horizontal="left" vertical="center" indent="1"/>
    </xf>
    <xf numFmtId="4" fontId="29" fillId="37" borderId="41" applyNumberFormat="0" applyProtection="0">
      <alignment horizontal="left" vertical="center" indent="1"/>
    </xf>
    <xf numFmtId="4" fontId="29" fillId="38" borderId="41" applyNumberFormat="0" applyProtection="0">
      <alignment horizontal="left" vertical="center" indent="1"/>
    </xf>
    <xf numFmtId="4" fontId="29" fillId="37" borderId="41" applyNumberFormat="0" applyProtection="0">
      <alignment horizontal="left" vertical="center" indent="1"/>
    </xf>
    <xf numFmtId="167" fontId="28" fillId="0" borderId="42" applyNumberFormat="0" applyFill="0" applyProtection="0">
      <alignment vertical="top" wrapText="1"/>
    </xf>
    <xf numFmtId="4" fontId="29" fillId="36" borderId="41" applyNumberFormat="0" applyProtection="0">
      <alignment vertical="center"/>
    </xf>
    <xf numFmtId="4" fontId="29" fillId="38" borderId="41" applyNumberFormat="0" applyProtection="0">
      <alignment horizontal="left" vertical="center" indent="1"/>
    </xf>
    <xf numFmtId="167" fontId="28" fillId="0" borderId="42" applyNumberFormat="0" applyFill="0" applyProtection="0">
      <alignment vertical="top" wrapText="1"/>
    </xf>
    <xf numFmtId="0" fontId="16" fillId="0" borderId="0"/>
    <xf numFmtId="0" fontId="16" fillId="0" borderId="0"/>
    <xf numFmtId="0" fontId="16" fillId="0" borderId="0"/>
    <xf numFmtId="44" fontId="28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4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7" applyNumberFormat="0" applyFont="0" applyAlignment="0" applyProtection="0"/>
    <xf numFmtId="0" fontId="13" fillId="15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169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1" fillId="46" borderId="49" applyNumberFormat="0" applyAlignment="0" applyProtection="0"/>
    <xf numFmtId="0" fontId="69" fillId="57" borderId="48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" fontId="29" fillId="38" borderId="47" applyNumberFormat="0" applyProtection="0">
      <alignment horizontal="left" vertical="center" indent="1"/>
    </xf>
    <xf numFmtId="4" fontId="29" fillId="38" borderId="47" applyNumberFormat="0" applyProtection="0">
      <alignment horizontal="left" vertical="center" inden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" fontId="29" fillId="36" borderId="47" applyNumberForma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3" fillId="0" borderId="0"/>
    <xf numFmtId="0" fontId="13" fillId="0" borderId="0"/>
    <xf numFmtId="167" fontId="13" fillId="0" borderId="0"/>
    <xf numFmtId="167" fontId="13" fillId="0" borderId="0"/>
    <xf numFmtId="167" fontId="13" fillId="3" borderId="0" applyNumberFormat="0" applyBorder="0" applyAlignment="0" applyProtection="0"/>
    <xf numFmtId="167" fontId="13" fillId="4" borderId="0" applyNumberFormat="0" applyBorder="0" applyAlignment="0" applyProtection="0"/>
    <xf numFmtId="167" fontId="13" fillId="5" borderId="0" applyNumberFormat="0" applyBorder="0" applyAlignment="0" applyProtection="0"/>
    <xf numFmtId="167" fontId="13" fillId="6" borderId="0" applyNumberFormat="0" applyBorder="0" applyAlignment="0" applyProtection="0"/>
    <xf numFmtId="167" fontId="13" fillId="7" borderId="0" applyNumberFormat="0" applyBorder="0" applyAlignment="0" applyProtection="0"/>
    <xf numFmtId="167" fontId="13" fillId="8" borderId="0" applyNumberFormat="0" applyBorder="0" applyAlignment="0" applyProtection="0"/>
    <xf numFmtId="167" fontId="13" fillId="9" borderId="0" applyNumberFormat="0" applyBorder="0" applyAlignment="0" applyProtection="0"/>
    <xf numFmtId="167" fontId="13" fillId="10" borderId="0" applyNumberFormat="0" applyBorder="0" applyAlignment="0" applyProtection="0"/>
    <xf numFmtId="167" fontId="13" fillId="11" borderId="0" applyNumberFormat="0" applyBorder="0" applyAlignment="0" applyProtection="0"/>
    <xf numFmtId="167" fontId="13" fillId="12" borderId="0" applyNumberFormat="0" applyBorder="0" applyAlignment="0" applyProtection="0"/>
    <xf numFmtId="167" fontId="13" fillId="13" borderId="0" applyNumberFormat="0" applyBorder="0" applyAlignment="0" applyProtection="0"/>
    <xf numFmtId="167" fontId="13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0" fontId="45" fillId="58" borderId="51" applyNumberFormat="0" applyFont="0" applyAlignment="0" applyProtection="0"/>
    <xf numFmtId="0" fontId="72" fillId="0" borderId="50" applyNumberFormat="0" applyFill="0" applyAlignment="0" applyProtection="0"/>
    <xf numFmtId="0" fontId="70" fillId="57" borderId="49" applyNumberFormat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4" fontId="29" fillId="0" borderId="47" applyNumberFormat="0" applyProtection="0">
      <alignment horizontal="right" vertical="center"/>
    </xf>
    <xf numFmtId="4" fontId="29" fillId="37" borderId="47" applyNumberFormat="0" applyProtection="0">
      <alignment horizontal="left" vertical="center" indent="1"/>
    </xf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15" borderId="7" applyNumberFormat="0" applyFont="0" applyAlignment="0" applyProtection="0"/>
    <xf numFmtId="167" fontId="13" fillId="15" borderId="7" applyNumberFormat="0" applyFont="0" applyAlignment="0" applyProtection="0"/>
    <xf numFmtId="167" fontId="13" fillId="0" borderId="0"/>
    <xf numFmtId="167" fontId="13" fillId="0" borderId="0"/>
    <xf numFmtId="167" fontId="13" fillId="0" borderId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>
      <alignment horizontal="left"/>
    </xf>
    <xf numFmtId="0" fontId="13" fillId="0" borderId="0">
      <alignment horizontal="left"/>
    </xf>
    <xf numFmtId="0" fontId="13" fillId="0" borderId="0">
      <alignment horizontal="left"/>
    </xf>
    <xf numFmtId="0" fontId="13" fillId="0" borderId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7" applyNumberFormat="0" applyFont="0" applyAlignment="0" applyProtection="0"/>
    <xf numFmtId="0" fontId="13" fillId="15" borderId="7" applyNumberFormat="0" applyFont="0" applyAlignment="0" applyProtection="0"/>
    <xf numFmtId="0" fontId="13" fillId="0" borderId="0"/>
    <xf numFmtId="0" fontId="13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3" fillId="0" borderId="0"/>
    <xf numFmtId="0" fontId="13" fillId="0" borderId="0"/>
    <xf numFmtId="167" fontId="13" fillId="0" borderId="0"/>
    <xf numFmtId="167" fontId="13" fillId="0" borderId="0"/>
    <xf numFmtId="167" fontId="13" fillId="3" borderId="0" applyNumberFormat="0" applyBorder="0" applyAlignment="0" applyProtection="0"/>
    <xf numFmtId="167" fontId="13" fillId="4" borderId="0" applyNumberFormat="0" applyBorder="0" applyAlignment="0" applyProtection="0"/>
    <xf numFmtId="167" fontId="13" fillId="5" borderId="0" applyNumberFormat="0" applyBorder="0" applyAlignment="0" applyProtection="0"/>
    <xf numFmtId="167" fontId="13" fillId="6" borderId="0" applyNumberFormat="0" applyBorder="0" applyAlignment="0" applyProtection="0"/>
    <xf numFmtId="167" fontId="13" fillId="7" borderId="0" applyNumberFormat="0" applyBorder="0" applyAlignment="0" applyProtection="0"/>
    <xf numFmtId="167" fontId="13" fillId="8" borderId="0" applyNumberFormat="0" applyBorder="0" applyAlignment="0" applyProtection="0"/>
    <xf numFmtId="167" fontId="13" fillId="9" borderId="0" applyNumberFormat="0" applyBorder="0" applyAlignment="0" applyProtection="0"/>
    <xf numFmtId="167" fontId="13" fillId="10" borderId="0" applyNumberFormat="0" applyBorder="0" applyAlignment="0" applyProtection="0"/>
    <xf numFmtId="167" fontId="13" fillId="11" borderId="0" applyNumberFormat="0" applyBorder="0" applyAlignment="0" applyProtection="0"/>
    <xf numFmtId="167" fontId="13" fillId="12" borderId="0" applyNumberFormat="0" applyBorder="0" applyAlignment="0" applyProtection="0"/>
    <xf numFmtId="167" fontId="13" fillId="13" borderId="0" applyNumberFormat="0" applyBorder="0" applyAlignment="0" applyProtection="0"/>
    <xf numFmtId="167" fontId="13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15" borderId="7" applyNumberFormat="0" applyFont="0" applyAlignment="0" applyProtection="0"/>
    <xf numFmtId="167" fontId="13" fillId="15" borderId="7" applyNumberFormat="0" applyFont="0" applyAlignment="0" applyProtection="0"/>
    <xf numFmtId="167" fontId="13" fillId="0" borderId="0"/>
    <xf numFmtId="167" fontId="13" fillId="0" borderId="0"/>
    <xf numFmtId="167" fontId="13" fillId="0" borderId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>
      <alignment horizontal="left"/>
    </xf>
    <xf numFmtId="0" fontId="13" fillId="0" borderId="0">
      <alignment horizontal="left"/>
    </xf>
    <xf numFmtId="0" fontId="13" fillId="0" borderId="0">
      <alignment horizontal="left"/>
    </xf>
    <xf numFmtId="0" fontId="13" fillId="0" borderId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" fontId="29" fillId="38" borderId="47" applyNumberFormat="0" applyProtection="0">
      <alignment horizontal="left" vertical="center" indent="1"/>
    </xf>
    <xf numFmtId="4" fontId="29" fillId="36" borderId="47" applyNumberFormat="0" applyProtection="0">
      <alignment vertical="center"/>
    </xf>
    <xf numFmtId="4" fontId="29" fillId="37" borderId="47" applyNumberFormat="0" applyProtection="0">
      <alignment horizontal="left" vertical="center" indent="1"/>
    </xf>
    <xf numFmtId="4" fontId="29" fillId="38" borderId="47" applyNumberFormat="0" applyProtection="0">
      <alignment horizontal="left" vertical="center" indent="1"/>
    </xf>
    <xf numFmtId="4" fontId="29" fillId="0" borderId="47" applyNumberFormat="0" applyProtection="0">
      <alignment horizontal="right" vertical="center"/>
    </xf>
    <xf numFmtId="4" fontId="29" fillId="38" borderId="47" applyNumberFormat="0" applyProtection="0">
      <alignment horizontal="left" vertical="center" indent="1"/>
    </xf>
    <xf numFmtId="4" fontId="29" fillId="36" borderId="47" applyNumberFormat="0" applyProtection="0">
      <alignment vertical="center"/>
    </xf>
    <xf numFmtId="4" fontId="29" fillId="36" borderId="47" applyNumberFormat="0" applyProtection="0">
      <alignment vertical="center"/>
    </xf>
    <xf numFmtId="4" fontId="29" fillId="0" borderId="47" applyNumberFormat="0" applyProtection="0">
      <alignment horizontal="right" vertical="center"/>
    </xf>
    <xf numFmtId="4" fontId="29" fillId="38" borderId="47" applyNumberFormat="0" applyProtection="0">
      <alignment horizontal="left" vertical="center" indent="1"/>
    </xf>
    <xf numFmtId="4" fontId="29" fillId="0" borderId="47" applyNumberFormat="0" applyProtection="0">
      <alignment horizontal="right" vertical="center"/>
    </xf>
    <xf numFmtId="4" fontId="29" fillId="38" borderId="47" applyNumberFormat="0" applyProtection="0">
      <alignment horizontal="left" vertical="center" indent="1"/>
    </xf>
    <xf numFmtId="4" fontId="29" fillId="37" borderId="47" applyNumberFormat="0" applyProtection="0">
      <alignment horizontal="left" vertical="center" indent="1"/>
    </xf>
    <xf numFmtId="4" fontId="29" fillId="38" borderId="47" applyNumberFormat="0" applyProtection="0">
      <alignment horizontal="left" vertical="center" indent="1"/>
    </xf>
    <xf numFmtId="4" fontId="29" fillId="37" borderId="47" applyNumberFormat="0" applyProtection="0">
      <alignment horizontal="left" vertical="center" indent="1"/>
    </xf>
    <xf numFmtId="167" fontId="28" fillId="0" borderId="52" applyNumberFormat="0" applyFill="0" applyProtection="0">
      <alignment vertical="top" wrapText="1"/>
    </xf>
    <xf numFmtId="4" fontId="29" fillId="36" borderId="47" applyNumberFormat="0" applyProtection="0">
      <alignment vertical="center"/>
    </xf>
    <xf numFmtId="4" fontId="29" fillId="38" borderId="47" applyNumberFormat="0" applyProtection="0">
      <alignment horizontal="left" vertical="center" indent="1"/>
    </xf>
    <xf numFmtId="4" fontId="29" fillId="0" borderId="47" applyNumberFormat="0" applyProtection="0">
      <alignment horizontal="right" vertical="center"/>
    </xf>
    <xf numFmtId="4" fontId="29" fillId="37" borderId="47" applyNumberFormat="0" applyProtection="0">
      <alignment horizontal="left" vertical="center" indent="1"/>
    </xf>
    <xf numFmtId="4" fontId="29" fillId="38" borderId="47" applyNumberFormat="0" applyProtection="0">
      <alignment horizontal="left" vertical="center" indent="1"/>
    </xf>
    <xf numFmtId="0" fontId="28" fillId="0" borderId="52" applyNumberFormat="0" applyFill="0" applyProtection="0">
      <alignment vertical="top" wrapText="1"/>
    </xf>
    <xf numFmtId="4" fontId="29" fillId="38" borderId="47" applyNumberFormat="0" applyProtection="0">
      <alignment horizontal="left" vertical="center" indent="1"/>
    </xf>
    <xf numFmtId="4" fontId="29" fillId="36" borderId="47" applyNumberFormat="0" applyProtection="0">
      <alignment vertical="center"/>
    </xf>
    <xf numFmtId="4" fontId="29" fillId="37" borderId="47" applyNumberFormat="0" applyProtection="0">
      <alignment horizontal="left" vertical="center" indent="1"/>
    </xf>
    <xf numFmtId="4" fontId="29" fillId="38" borderId="47" applyNumberFormat="0" applyProtection="0">
      <alignment horizontal="left" vertical="center" indent="1"/>
    </xf>
    <xf numFmtId="4" fontId="29" fillId="0" borderId="47" applyNumberFormat="0" applyProtection="0">
      <alignment horizontal="right" vertical="center"/>
    </xf>
    <xf numFmtId="4" fontId="29" fillId="38" borderId="47" applyNumberFormat="0" applyProtection="0">
      <alignment horizontal="left" vertical="center" indent="1"/>
    </xf>
    <xf numFmtId="4" fontId="29" fillId="36" borderId="47" applyNumberFormat="0" applyProtection="0">
      <alignment vertical="center"/>
    </xf>
    <xf numFmtId="4" fontId="29" fillId="0" borderId="47" applyNumberFormat="0" applyProtection="0">
      <alignment horizontal="right" vertical="center"/>
    </xf>
    <xf numFmtId="4" fontId="29" fillId="0" borderId="47" applyNumberFormat="0" applyProtection="0">
      <alignment horizontal="right" vertical="center"/>
    </xf>
    <xf numFmtId="4" fontId="29" fillId="38" borderId="47" applyNumberFormat="0" applyProtection="0">
      <alignment horizontal="left" vertical="center" indent="1"/>
    </xf>
    <xf numFmtId="4" fontId="29" fillId="37" borderId="47" applyNumberFormat="0" applyProtection="0">
      <alignment horizontal="left" vertical="center" indent="1"/>
    </xf>
    <xf numFmtId="4" fontId="29" fillId="38" borderId="47" applyNumberFormat="0" applyProtection="0">
      <alignment horizontal="left" vertical="center" indent="1"/>
    </xf>
    <xf numFmtId="4" fontId="29" fillId="37" borderId="47" applyNumberFormat="0" applyProtection="0">
      <alignment horizontal="left" vertical="center" indent="1"/>
    </xf>
    <xf numFmtId="4" fontId="29" fillId="36" borderId="47" applyNumberFormat="0" applyProtection="0">
      <alignment vertical="center"/>
    </xf>
    <xf numFmtId="4" fontId="29" fillId="38" borderId="47" applyNumberFormat="0" applyProtection="0">
      <alignment horizontal="left" vertical="center" indent="1"/>
    </xf>
    <xf numFmtId="0" fontId="90" fillId="0" borderId="0"/>
    <xf numFmtId="165" fontId="28" fillId="0" borderId="0" applyFont="0" applyFill="0" applyBorder="0" applyProtection="0"/>
    <xf numFmtId="165" fontId="28" fillId="0" borderId="0" applyFont="0" applyFill="0" applyBorder="0" applyProtection="0"/>
    <xf numFmtId="0" fontId="12" fillId="0" borderId="0"/>
    <xf numFmtId="0" fontId="12" fillId="0" borderId="0"/>
    <xf numFmtId="165" fontId="28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6" fillId="0" borderId="0"/>
    <xf numFmtId="0" fontId="7" fillId="0" borderId="0"/>
    <xf numFmtId="0" fontId="6" fillId="0" borderId="0"/>
    <xf numFmtId="0" fontId="97" fillId="0" borderId="0"/>
    <xf numFmtId="0" fontId="5" fillId="0" borderId="0"/>
    <xf numFmtId="0" fontId="98" fillId="0" borderId="0"/>
    <xf numFmtId="0" fontId="4" fillId="0" borderId="0"/>
    <xf numFmtId="0" fontId="3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7" applyNumberFormat="0" applyFont="0" applyAlignment="0" applyProtection="0"/>
    <xf numFmtId="0" fontId="1" fillId="15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29" fillId="36" borderId="61" applyNumberFormat="0" applyProtection="0">
      <alignment vertical="center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54" applyNumberFormat="0" applyFill="0" applyProtection="0">
      <alignment vertical="top" wrapText="1"/>
    </xf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69" fillId="57" borderId="62" applyNumberFormat="0" applyAlignment="0" applyProtection="0"/>
    <xf numFmtId="0" fontId="70" fillId="57" borderId="63" applyNumberFormat="0" applyAlignment="0" applyProtection="0"/>
    <xf numFmtId="0" fontId="71" fillId="46" borderId="63" applyNumberFormat="0" applyAlignment="0" applyProtection="0"/>
    <xf numFmtId="0" fontId="72" fillId="0" borderId="64" applyNumberFormat="0" applyFill="0" applyAlignment="0" applyProtection="0"/>
    <xf numFmtId="44" fontId="28" fillId="0" borderId="0" applyFont="0" applyFill="0" applyBorder="0" applyAlignment="0" applyProtection="0"/>
    <xf numFmtId="0" fontId="45" fillId="58" borderId="65" applyNumberFormat="0" applyFont="0" applyAlignment="0" applyProtection="0"/>
    <xf numFmtId="44" fontId="5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3" borderId="0" applyNumberFormat="0" applyBorder="0" applyAlignment="0" applyProtection="0"/>
    <xf numFmtId="167" fontId="1" fillId="4" borderId="0" applyNumberFormat="0" applyBorder="0" applyAlignment="0" applyProtection="0"/>
    <xf numFmtId="167" fontId="1" fillId="5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1" borderId="0" applyNumberFormat="0" applyBorder="0" applyAlignment="0" applyProtection="0"/>
    <xf numFmtId="167" fontId="1" fillId="12" borderId="0" applyNumberFormat="0" applyBorder="0" applyAlignment="0" applyProtection="0"/>
    <xf numFmtId="167" fontId="1" fillId="13" borderId="0" applyNumberFormat="0" applyBorder="0" applyAlignment="0" applyProtection="0"/>
    <xf numFmtId="167" fontId="1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15" borderId="7" applyNumberFormat="0" applyFont="0" applyAlignment="0" applyProtection="0"/>
    <xf numFmtId="167" fontId="1" fillId="15" borderId="7" applyNumberFormat="0" applyFont="0" applyAlignment="0" applyProtection="0"/>
    <xf numFmtId="4" fontId="29" fillId="38" borderId="61" applyNumberFormat="0" applyProtection="0">
      <alignment horizontal="left" vertical="center" indent="1"/>
    </xf>
    <xf numFmtId="4" fontId="29" fillId="36" borderId="61" applyNumberFormat="0" applyProtection="0">
      <alignment vertical="center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167" fontId="1" fillId="0" borderId="0"/>
    <xf numFmtId="167" fontId="1" fillId="0" borderId="0"/>
    <xf numFmtId="167" fontId="1" fillId="0" borderId="0"/>
    <xf numFmtId="167" fontId="28" fillId="0" borderId="54" applyNumberFormat="0" applyFill="0" applyProtection="0">
      <alignment vertical="top" wrapText="1"/>
    </xf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4" fontId="29" fillId="36" borderId="61" applyNumberFormat="0" applyProtection="0">
      <alignment vertical="center"/>
    </xf>
    <xf numFmtId="4" fontId="29" fillId="36" borderId="61" applyNumberFormat="0" applyProtection="0">
      <alignment vertical="center"/>
    </xf>
    <xf numFmtId="4" fontId="29" fillId="0" borderId="61" applyNumberFormat="0" applyProtection="0">
      <alignment horizontal="right" vertical="center"/>
    </xf>
    <xf numFmtId="167" fontId="28" fillId="0" borderId="54" applyNumberFormat="0" applyFill="0" applyProtection="0">
      <alignment vertical="top" wrapText="1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37" borderId="61" applyNumberFormat="0" applyProtection="0">
      <alignment horizontal="left" vertical="center" indent="1"/>
    </xf>
    <xf numFmtId="167" fontId="28" fillId="0" borderId="54" applyNumberFormat="0" applyFill="0" applyProtection="0">
      <alignment vertical="top" wrapText="1"/>
    </xf>
    <xf numFmtId="167" fontId="28" fillId="0" borderId="66" applyNumberFormat="0" applyFill="0" applyProtection="0">
      <alignment vertical="top" wrapText="1"/>
    </xf>
    <xf numFmtId="4" fontId="29" fillId="36" borderId="61" applyNumberFormat="0" applyProtection="0">
      <alignment vertical="center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167" fontId="28" fillId="0" borderId="54" applyNumberFormat="0" applyFill="0" applyProtection="0">
      <alignment vertical="top" wrapText="1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7" applyNumberFormat="0" applyFont="0" applyAlignment="0" applyProtection="0"/>
    <xf numFmtId="0" fontId="1" fillId="15" borderId="7" applyNumberFormat="0" applyFont="0" applyAlignment="0" applyProtection="0"/>
    <xf numFmtId="0" fontId="1" fillId="0" borderId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54" applyNumberFormat="0" applyFill="0" applyProtection="0">
      <alignment vertical="top" wrapText="1"/>
    </xf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28" fillId="0" borderId="66" applyNumberFormat="0" applyFill="0" applyProtection="0">
      <alignment vertical="top" wrapText="1"/>
    </xf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3" borderId="0" applyNumberFormat="0" applyBorder="0" applyAlignment="0" applyProtection="0"/>
    <xf numFmtId="167" fontId="1" fillId="4" borderId="0" applyNumberFormat="0" applyBorder="0" applyAlignment="0" applyProtection="0"/>
    <xf numFmtId="167" fontId="1" fillId="5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1" borderId="0" applyNumberFormat="0" applyBorder="0" applyAlignment="0" applyProtection="0"/>
    <xf numFmtId="167" fontId="1" fillId="12" borderId="0" applyNumberFormat="0" applyBorder="0" applyAlignment="0" applyProtection="0"/>
    <xf numFmtId="167" fontId="1" fillId="13" borderId="0" applyNumberFormat="0" applyBorder="0" applyAlignment="0" applyProtection="0"/>
    <xf numFmtId="167" fontId="1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15" borderId="7" applyNumberFormat="0" applyFont="0" applyAlignment="0" applyProtection="0"/>
    <xf numFmtId="167" fontId="1" fillId="15" borderId="7" applyNumberFormat="0" applyFont="0" applyAlignment="0" applyProtection="0"/>
    <xf numFmtId="4" fontId="29" fillId="38" borderId="61" applyNumberFormat="0" applyProtection="0">
      <alignment horizontal="left" vertical="center" indent="1"/>
    </xf>
    <xf numFmtId="4" fontId="29" fillId="36" borderId="61" applyNumberFormat="0" applyProtection="0">
      <alignment vertical="center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167" fontId="1" fillId="0" borderId="0"/>
    <xf numFmtId="167" fontId="1" fillId="0" borderId="0"/>
    <xf numFmtId="167" fontId="1" fillId="0" borderId="0"/>
    <xf numFmtId="167" fontId="28" fillId="0" borderId="54" applyNumberFormat="0" applyFill="0" applyProtection="0">
      <alignment vertical="top" wrapText="1"/>
    </xf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4" fontId="29" fillId="36" borderId="61" applyNumberFormat="0" applyProtection="0">
      <alignment vertical="center"/>
    </xf>
    <xf numFmtId="4" fontId="29" fillId="0" borderId="61" applyNumberFormat="0" applyProtection="0">
      <alignment horizontal="right" vertical="center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37" borderId="61" applyNumberFormat="0" applyProtection="0">
      <alignment horizontal="left" vertical="center" indent="1"/>
    </xf>
    <xf numFmtId="167" fontId="28" fillId="0" borderId="54" applyNumberFormat="0" applyFill="0" applyProtection="0">
      <alignment vertical="top" wrapText="1"/>
    </xf>
    <xf numFmtId="4" fontId="29" fillId="36" borderId="61" applyNumberFormat="0" applyProtection="0">
      <alignment vertical="center"/>
    </xf>
    <xf numFmtId="4" fontId="29" fillId="38" borderId="61" applyNumberFormat="0" applyProtection="0">
      <alignment horizontal="left" vertical="center" indent="1"/>
    </xf>
    <xf numFmtId="167" fontId="28" fillId="0" borderId="54" applyNumberFormat="0" applyFill="0" applyProtection="0">
      <alignment vertical="top" wrapText="1"/>
    </xf>
    <xf numFmtId="0" fontId="1" fillId="0" borderId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7" applyNumberFormat="0" applyFont="0" applyAlignment="0" applyProtection="0"/>
    <xf numFmtId="0" fontId="1" fillId="15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46" borderId="63" applyNumberFormat="0" applyAlignment="0" applyProtection="0"/>
    <xf numFmtId="0" fontId="69" fillId="57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29" fillId="38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29" fillId="36" borderId="61" applyNumberForma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3" borderId="0" applyNumberFormat="0" applyBorder="0" applyAlignment="0" applyProtection="0"/>
    <xf numFmtId="167" fontId="1" fillId="4" borderId="0" applyNumberFormat="0" applyBorder="0" applyAlignment="0" applyProtection="0"/>
    <xf numFmtId="167" fontId="1" fillId="5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1" borderId="0" applyNumberFormat="0" applyBorder="0" applyAlignment="0" applyProtection="0"/>
    <xf numFmtId="167" fontId="1" fillId="12" borderId="0" applyNumberFormat="0" applyBorder="0" applyAlignment="0" applyProtection="0"/>
    <xf numFmtId="167" fontId="1" fillId="13" borderId="0" applyNumberFormat="0" applyBorder="0" applyAlignment="0" applyProtection="0"/>
    <xf numFmtId="167" fontId="1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5" fillId="58" borderId="65" applyNumberFormat="0" applyFont="0" applyAlignment="0" applyProtection="0"/>
    <xf numFmtId="0" fontId="72" fillId="0" borderId="64" applyNumberFormat="0" applyFill="0" applyAlignment="0" applyProtection="0"/>
    <xf numFmtId="0" fontId="70" fillId="57" borderId="63" applyNumberFormat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4" fontId="29" fillId="0" borderId="61" applyNumberFormat="0" applyProtection="0">
      <alignment horizontal="right" vertical="center"/>
    </xf>
    <xf numFmtId="4" fontId="29" fillId="37" borderId="61" applyNumberFormat="0" applyProtection="0">
      <alignment horizontal="left" vertical="center" inden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15" borderId="7" applyNumberFormat="0" applyFont="0" applyAlignment="0" applyProtection="0"/>
    <xf numFmtId="167" fontId="1" fillId="15" borderId="7" applyNumberFormat="0" applyFont="0" applyAlignment="0" applyProtection="0"/>
    <xf numFmtId="167" fontId="1" fillId="0" borderId="0"/>
    <xf numFmtId="167" fontId="1" fillId="0" borderId="0"/>
    <xf numFmtId="167" fontId="1" fillId="0" borderId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7" applyNumberFormat="0" applyFont="0" applyAlignment="0" applyProtection="0"/>
    <xf numFmtId="0" fontId="1" fillId="15" borderId="7" applyNumberFormat="0" applyFont="0" applyAlignment="0" applyProtection="0"/>
    <xf numFmtId="0" fontId="1" fillId="0" borderId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3" borderId="0" applyNumberFormat="0" applyBorder="0" applyAlignment="0" applyProtection="0"/>
    <xf numFmtId="167" fontId="1" fillId="4" borderId="0" applyNumberFormat="0" applyBorder="0" applyAlignment="0" applyProtection="0"/>
    <xf numFmtId="167" fontId="1" fillId="5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1" borderId="0" applyNumberFormat="0" applyBorder="0" applyAlignment="0" applyProtection="0"/>
    <xf numFmtId="167" fontId="1" fillId="12" borderId="0" applyNumberFormat="0" applyBorder="0" applyAlignment="0" applyProtection="0"/>
    <xf numFmtId="167" fontId="1" fillId="13" borderId="0" applyNumberFormat="0" applyBorder="0" applyAlignment="0" applyProtection="0"/>
    <xf numFmtId="167" fontId="1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15" borderId="7" applyNumberFormat="0" applyFont="0" applyAlignment="0" applyProtection="0"/>
    <xf numFmtId="167" fontId="1" fillId="15" borderId="7" applyNumberFormat="0" applyFont="0" applyAlignment="0" applyProtection="0"/>
    <xf numFmtId="167" fontId="1" fillId="0" borderId="0"/>
    <xf numFmtId="167" fontId="1" fillId="0" borderId="0"/>
    <xf numFmtId="167" fontId="1" fillId="0" borderId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" fontId="29" fillId="38" borderId="61" applyNumberFormat="0" applyProtection="0">
      <alignment horizontal="left" vertical="center" indent="1"/>
    </xf>
    <xf numFmtId="4" fontId="29" fillId="36" borderId="61" applyNumberFormat="0" applyProtection="0">
      <alignment vertical="center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4" fontId="29" fillId="36" borderId="61" applyNumberFormat="0" applyProtection="0">
      <alignment vertical="center"/>
    </xf>
    <xf numFmtId="4" fontId="29" fillId="36" borderId="61" applyNumberFormat="0" applyProtection="0">
      <alignment vertical="center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37" borderId="61" applyNumberFormat="0" applyProtection="0">
      <alignment horizontal="left" vertical="center" indent="1"/>
    </xf>
    <xf numFmtId="167" fontId="28" fillId="0" borderId="66" applyNumberFormat="0" applyFill="0" applyProtection="0">
      <alignment vertical="top" wrapText="1"/>
    </xf>
    <xf numFmtId="4" fontId="29" fillId="36" borderId="61" applyNumberFormat="0" applyProtection="0">
      <alignment vertical="center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0" fontId="28" fillId="0" borderId="66" applyNumberFormat="0" applyFill="0" applyProtection="0">
      <alignment vertical="top" wrapText="1"/>
    </xf>
    <xf numFmtId="4" fontId="29" fillId="38" borderId="61" applyNumberFormat="0" applyProtection="0">
      <alignment horizontal="left" vertical="center" indent="1"/>
    </xf>
    <xf numFmtId="4" fontId="29" fillId="36" borderId="61" applyNumberFormat="0" applyProtection="0">
      <alignment vertical="center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4" fontId="29" fillId="36" borderId="61" applyNumberFormat="0" applyProtection="0">
      <alignment vertical="center"/>
    </xf>
    <xf numFmtId="4" fontId="29" fillId="0" borderId="61" applyNumberFormat="0" applyProtection="0">
      <alignment horizontal="right" vertical="center"/>
    </xf>
    <xf numFmtId="4" fontId="29" fillId="0" borderId="61" applyNumberFormat="0" applyProtection="0">
      <alignment horizontal="right" vertical="center"/>
    </xf>
    <xf numFmtId="4" fontId="29" fillId="38" borderId="61" applyNumberFormat="0" applyProtection="0">
      <alignment horizontal="left" vertical="center" indent="1"/>
    </xf>
    <xf numFmtId="4" fontId="29" fillId="37" borderId="61" applyNumberFormat="0" applyProtection="0">
      <alignment horizontal="left" vertical="center" indent="1"/>
    </xf>
    <xf numFmtId="4" fontId="29" fillId="38" borderId="61" applyNumberFormat="0" applyProtection="0">
      <alignment horizontal="left" vertical="center" indent="1"/>
    </xf>
    <xf numFmtId="4" fontId="29" fillId="37" borderId="61" applyNumberFormat="0" applyProtection="0">
      <alignment horizontal="left" vertical="center" indent="1"/>
    </xf>
    <xf numFmtId="4" fontId="29" fillId="36" borderId="61" applyNumberFormat="0" applyProtection="0">
      <alignment vertical="center"/>
    </xf>
    <xf numFmtId="4" fontId="29" fillId="38" borderId="61" applyNumberFormat="0" applyProtection="0">
      <alignment horizontal="left" vertical="center" indent="1"/>
    </xf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5">
    <xf numFmtId="0" fontId="0" fillId="0" borderId="0" xfId="0"/>
    <xf numFmtId="49" fontId="64" fillId="0" borderId="0" xfId="904" applyNumberFormat="1" applyFont="1"/>
    <xf numFmtId="49" fontId="66" fillId="0" borderId="0" xfId="904" applyNumberFormat="1" applyFont="1"/>
    <xf numFmtId="49" fontId="67" fillId="0" borderId="0" xfId="904" applyNumberFormat="1" applyFont="1"/>
    <xf numFmtId="14" fontId="65" fillId="0" borderId="0" xfId="904" applyNumberFormat="1" applyFont="1" applyAlignment="1">
      <alignment vertical="center"/>
    </xf>
    <xf numFmtId="0" fontId="9" fillId="0" borderId="0" xfId="4065"/>
    <xf numFmtId="0" fontId="9" fillId="0" borderId="0" xfId="4065" applyAlignment="1">
      <alignment vertical="center"/>
    </xf>
    <xf numFmtId="0" fontId="38" fillId="63" borderId="60" xfId="879" applyFont="1" applyFill="1" applyBorder="1" applyAlignment="1">
      <alignment horizontal="center" vertical="center"/>
    </xf>
    <xf numFmtId="49" fontId="67" fillId="63" borderId="60" xfId="904" applyNumberFormat="1" applyFont="1" applyFill="1" applyBorder="1" applyAlignment="1">
      <alignment vertical="center" wrapText="1"/>
    </xf>
    <xf numFmtId="0" fontId="28" fillId="0" borderId="54" xfId="879" applyBorder="1" applyAlignment="1">
      <alignment horizontal="center" vertical="center"/>
    </xf>
    <xf numFmtId="0" fontId="28" fillId="0" borderId="57" xfId="879" applyBorder="1" applyAlignment="1">
      <alignment horizontal="center" vertical="center"/>
    </xf>
    <xf numFmtId="4" fontId="86" fillId="0" borderId="54" xfId="4065" applyNumberFormat="1" applyFont="1" applyBorder="1" applyAlignment="1">
      <alignment vertical="center"/>
    </xf>
    <xf numFmtId="0" fontId="85" fillId="0" borderId="54" xfId="960" applyFont="1" applyBorder="1" applyAlignment="1">
      <alignment vertical="center"/>
    </xf>
    <xf numFmtId="0" fontId="84" fillId="40" borderId="57" xfId="4065" applyFont="1" applyFill="1" applyBorder="1" applyAlignment="1">
      <alignment vertical="center"/>
    </xf>
    <xf numFmtId="0" fontId="38" fillId="40" borderId="58" xfId="879" applyFont="1" applyFill="1" applyBorder="1" applyAlignment="1">
      <alignment horizontal="center" vertical="center"/>
    </xf>
    <xf numFmtId="0" fontId="67" fillId="40" borderId="58" xfId="879" applyFont="1" applyFill="1" applyBorder="1" applyAlignment="1">
      <alignment horizontal="right" vertical="center"/>
    </xf>
    <xf numFmtId="0" fontId="84" fillId="64" borderId="57" xfId="4065" applyFont="1" applyFill="1" applyBorder="1" applyAlignment="1">
      <alignment vertical="center"/>
    </xf>
    <xf numFmtId="0" fontId="38" fillId="64" borderId="58" xfId="879" applyFont="1" applyFill="1" applyBorder="1" applyAlignment="1">
      <alignment horizontal="center" vertical="center"/>
    </xf>
    <xf numFmtId="0" fontId="67" fillId="64" borderId="58" xfId="879" applyFont="1" applyFill="1" applyBorder="1" applyAlignment="1">
      <alignment horizontal="right" vertical="center"/>
    </xf>
    <xf numFmtId="4" fontId="36" fillId="40" borderId="58" xfId="4065" applyNumberFormat="1" applyFont="1" applyFill="1" applyBorder="1" applyAlignment="1">
      <alignment vertical="center"/>
    </xf>
    <xf numFmtId="49" fontId="67" fillId="40" borderId="59" xfId="904" applyNumberFormat="1" applyFont="1" applyFill="1" applyBorder="1" applyAlignment="1">
      <alignment horizontal="center" vertical="center" wrapText="1"/>
    </xf>
    <xf numFmtId="0" fontId="9" fillId="0" borderId="54" xfId="4065" applyBorder="1" applyAlignment="1">
      <alignment horizontal="left" vertical="center"/>
    </xf>
    <xf numFmtId="0" fontId="91" fillId="0" borderId="59" xfId="0" applyFont="1" applyBorder="1"/>
    <xf numFmtId="0" fontId="95" fillId="0" borderId="54" xfId="22" applyFont="1" applyBorder="1" applyAlignment="1">
      <alignment horizontal="right" vertical="center"/>
    </xf>
    <xf numFmtId="0" fontId="91" fillId="0" borderId="0" xfId="0" applyFont="1"/>
    <xf numFmtId="0" fontId="96" fillId="0" borderId="2" xfId="22" applyFont="1" applyBorder="1" applyAlignment="1">
      <alignment horizontal="left"/>
    </xf>
    <xf numFmtId="49" fontId="96" fillId="0" borderId="0" xfId="22" applyNumberFormat="1" applyFont="1"/>
    <xf numFmtId="0" fontId="96" fillId="0" borderId="54" xfId="22" applyFont="1" applyBorder="1" applyAlignment="1">
      <alignment horizontal="right"/>
    </xf>
    <xf numFmtId="0" fontId="96" fillId="16" borderId="5" xfId="22" applyFont="1" applyFill="1" applyBorder="1"/>
    <xf numFmtId="0" fontId="96" fillId="0" borderId="0" xfId="22" applyFont="1" applyAlignment="1">
      <alignment horizontal="center"/>
    </xf>
    <xf numFmtId="0" fontId="95" fillId="0" borderId="5" xfId="887" applyFont="1" applyBorder="1" applyAlignment="1">
      <alignment horizontal="center" vertical="center"/>
    </xf>
    <xf numFmtId="0" fontId="95" fillId="0" borderId="54" xfId="22" applyFont="1" applyBorder="1" applyAlignment="1">
      <alignment horizontal="right" wrapText="1"/>
    </xf>
    <xf numFmtId="0" fontId="96" fillId="0" borderId="2" xfId="22" applyFont="1" applyBorder="1" applyAlignment="1">
      <alignment horizontal="left" vertical="center"/>
    </xf>
    <xf numFmtId="0" fontId="95" fillId="0" borderId="8" xfId="22" applyFont="1" applyBorder="1" applyAlignment="1">
      <alignment vertical="top"/>
    </xf>
    <xf numFmtId="0" fontId="95" fillId="0" borderId="19" xfId="22" applyFont="1" applyBorder="1" applyAlignment="1">
      <alignment horizontal="left" vertical="top" wrapText="1"/>
    </xf>
    <xf numFmtId="2" fontId="95" fillId="0" borderId="19" xfId="22" applyNumberFormat="1" applyFont="1" applyBorder="1" applyAlignment="1">
      <alignment horizontal="left" vertical="top" wrapText="1"/>
    </xf>
    <xf numFmtId="0" fontId="95" fillId="0" borderId="19" xfId="15" applyNumberFormat="1" applyFont="1" applyBorder="1" applyAlignment="1">
      <alignment horizontal="left" vertical="top" wrapText="1"/>
    </xf>
    <xf numFmtId="0" fontId="96" fillId="0" borderId="22" xfId="0" applyFont="1" applyBorder="1" applyAlignment="1">
      <alignment horizontal="right" vertical="center"/>
    </xf>
    <xf numFmtId="2" fontId="96" fillId="0" borderId="23" xfId="0" applyNumberFormat="1" applyFont="1" applyBorder="1" applyAlignment="1">
      <alignment horizontal="left" vertical="center"/>
    </xf>
    <xf numFmtId="2" fontId="96" fillId="0" borderId="23" xfId="0" applyNumberFormat="1" applyFont="1" applyBorder="1" applyAlignment="1">
      <alignment horizontal="center" vertical="center"/>
    </xf>
    <xf numFmtId="2" fontId="96" fillId="0" borderId="23" xfId="0" applyNumberFormat="1" applyFont="1" applyBorder="1" applyAlignment="1">
      <alignment horizontal="right" vertical="center"/>
    </xf>
    <xf numFmtId="2" fontId="96" fillId="0" borderId="23" xfId="887" applyNumberFormat="1" applyFont="1" applyBorder="1" applyAlignment="1">
      <alignment horizontal="center" vertical="center" wrapText="1"/>
    </xf>
    <xf numFmtId="2" fontId="96" fillId="17" borderId="23" xfId="22" quotePrefix="1" applyNumberFormat="1" applyFont="1" applyFill="1" applyBorder="1" applyAlignment="1" applyProtection="1">
      <alignment horizontal="center" vertical="center"/>
      <protection locked="0"/>
    </xf>
    <xf numFmtId="4" fontId="96" fillId="0" borderId="23" xfId="22" applyNumberFormat="1" applyFont="1" applyBorder="1" applyAlignment="1">
      <alignment vertical="center"/>
    </xf>
    <xf numFmtId="4" fontId="96" fillId="0" borderId="23" xfId="21" applyNumberFormat="1" applyFont="1" applyBorder="1" applyAlignment="1">
      <alignment vertical="center"/>
    </xf>
    <xf numFmtId="0" fontId="91" fillId="0" borderId="0" xfId="0" applyFont="1" applyAlignment="1">
      <alignment vertical="center"/>
    </xf>
    <xf numFmtId="2" fontId="96" fillId="0" borderId="23" xfId="0" applyNumberFormat="1" applyFont="1" applyBorder="1" applyAlignment="1">
      <alignment horizontal="left" vertical="center" wrapText="1"/>
    </xf>
    <xf numFmtId="0" fontId="96" fillId="0" borderId="0" xfId="22" applyFont="1" applyAlignment="1">
      <alignment horizontal="left"/>
    </xf>
    <xf numFmtId="0" fontId="96" fillId="0" borderId="0" xfId="22" applyFont="1"/>
    <xf numFmtId="0" fontId="96" fillId="0" borderId="0" xfId="22" applyFont="1" applyAlignment="1">
      <alignment horizontal="right"/>
    </xf>
    <xf numFmtId="2" fontId="96" fillId="0" borderId="0" xfId="22" applyNumberFormat="1" applyFont="1"/>
    <xf numFmtId="4" fontId="96" fillId="0" borderId="0" xfId="22" applyNumberFormat="1" applyFont="1"/>
    <xf numFmtId="0" fontId="95" fillId="61" borderId="44" xfId="0" applyFont="1" applyFill="1" applyBorder="1" applyAlignment="1">
      <alignment vertical="center"/>
    </xf>
    <xf numFmtId="0" fontId="95" fillId="61" borderId="45" xfId="0" applyFont="1" applyFill="1" applyBorder="1" applyAlignment="1">
      <alignment vertical="center"/>
    </xf>
    <xf numFmtId="0" fontId="95" fillId="61" borderId="45" xfId="0" applyFont="1" applyFill="1" applyBorder="1" applyAlignment="1">
      <alignment horizontal="right" vertical="center"/>
    </xf>
    <xf numFmtId="0" fontId="95" fillId="61" borderId="46" xfId="0" applyFont="1" applyFill="1" applyBorder="1" applyAlignment="1">
      <alignment horizontal="center" vertical="center"/>
    </xf>
    <xf numFmtId="4" fontId="95" fillId="61" borderId="36" xfId="0" applyNumberFormat="1" applyFont="1" applyFill="1" applyBorder="1" applyAlignment="1">
      <alignment horizontal="right" vertical="center"/>
    </xf>
    <xf numFmtId="0" fontId="95" fillId="61" borderId="46" xfId="0" applyFont="1" applyFill="1" applyBorder="1" applyAlignment="1">
      <alignment horizontal="left" vertical="center"/>
    </xf>
    <xf numFmtId="0" fontId="95" fillId="61" borderId="46" xfId="0" applyFont="1" applyFill="1" applyBorder="1" applyAlignment="1">
      <alignment vertical="center"/>
    </xf>
    <xf numFmtId="4" fontId="96" fillId="0" borderId="0" xfId="22" applyNumberFormat="1" applyFont="1" applyAlignment="1">
      <alignment horizontal="right"/>
    </xf>
    <xf numFmtId="167" fontId="96" fillId="0" borderId="0" xfId="25" applyFont="1" applyAlignment="1">
      <alignment horizontal="left"/>
    </xf>
    <xf numFmtId="167" fontId="96" fillId="0" borderId="0" xfId="25" applyFont="1"/>
    <xf numFmtId="167" fontId="96" fillId="0" borderId="0" xfId="25" applyFont="1" applyAlignment="1">
      <alignment horizontal="center"/>
    </xf>
    <xf numFmtId="4" fontId="96" fillId="0" borderId="0" xfId="25" applyNumberFormat="1" applyFont="1"/>
    <xf numFmtId="4" fontId="96" fillId="0" borderId="0" xfId="25" applyNumberFormat="1" applyFont="1" applyAlignment="1">
      <alignment horizontal="center"/>
    </xf>
    <xf numFmtId="0" fontId="96" fillId="0" borderId="0" xfId="25" applyNumberFormat="1" applyFont="1" applyAlignment="1">
      <alignment horizontal="right"/>
    </xf>
    <xf numFmtId="49" fontId="96" fillId="0" borderId="0" xfId="22" applyNumberFormat="1" applyFont="1" applyAlignment="1">
      <alignment horizontal="left"/>
    </xf>
    <xf numFmtId="49" fontId="96" fillId="0" borderId="0" xfId="25" applyNumberFormat="1" applyFont="1"/>
    <xf numFmtId="49" fontId="96" fillId="0" borderId="0" xfId="22" applyNumberFormat="1" applyFont="1" applyAlignment="1">
      <alignment horizontal="center"/>
    </xf>
    <xf numFmtId="0" fontId="96" fillId="0" borderId="2" xfId="887" applyFont="1" applyBorder="1" applyAlignment="1">
      <alignment horizontal="left"/>
    </xf>
    <xf numFmtId="2" fontId="95" fillId="0" borderId="58" xfId="887" applyNumberFormat="1" applyFont="1" applyBorder="1" applyAlignment="1">
      <alignment vertical="center"/>
    </xf>
    <xf numFmtId="44" fontId="95" fillId="16" borderId="59" xfId="887" applyNumberFormat="1" applyFont="1" applyFill="1" applyBorder="1" applyAlignment="1">
      <alignment vertical="center"/>
    </xf>
    <xf numFmtId="0" fontId="95" fillId="0" borderId="0" xfId="909" applyFont="1"/>
    <xf numFmtId="4" fontId="95" fillId="16" borderId="59" xfId="887" applyNumberFormat="1" applyFont="1" applyFill="1" applyBorder="1" applyAlignment="1">
      <alignment vertical="center"/>
    </xf>
    <xf numFmtId="0" fontId="96" fillId="0" borderId="0" xfId="909" applyFont="1"/>
    <xf numFmtId="2" fontId="96" fillId="0" borderId="58" xfId="887" applyNumberFormat="1" applyFont="1" applyBorder="1" applyAlignment="1">
      <alignment horizontal="left" vertical="center"/>
    </xf>
    <xf numFmtId="4" fontId="96" fillId="0" borderId="59" xfId="887" applyNumberFormat="1" applyFont="1" applyBorder="1" applyAlignment="1">
      <alignment horizontal="right" vertical="center"/>
    </xf>
    <xf numFmtId="49" fontId="96" fillId="0" borderId="5" xfId="887" applyNumberFormat="1" applyFont="1" applyBorder="1"/>
    <xf numFmtId="0" fontId="96" fillId="0" borderId="58" xfId="887" applyFont="1" applyBorder="1"/>
    <xf numFmtId="0" fontId="102" fillId="0" borderId="58" xfId="887" applyFont="1" applyBorder="1" applyAlignment="1">
      <alignment horizontal="right" vertical="center"/>
    </xf>
    <xf numFmtId="44" fontId="96" fillId="0" borderId="59" xfId="83" applyNumberFormat="1" applyFont="1" applyBorder="1" applyAlignment="1">
      <alignment horizontal="right" vertical="center"/>
    </xf>
    <xf numFmtId="0" fontId="95" fillId="0" borderId="54" xfId="887" applyFont="1" applyBorder="1" applyAlignment="1">
      <alignment horizontal="left" vertical="top"/>
    </xf>
    <xf numFmtId="0" fontId="95" fillId="0" borderId="8" xfId="887" applyFont="1" applyBorder="1" applyAlignment="1">
      <alignment vertical="top"/>
    </xf>
    <xf numFmtId="49" fontId="95" fillId="40" borderId="58" xfId="887" applyNumberFormat="1" applyFont="1" applyFill="1" applyBorder="1" applyAlignment="1">
      <alignment vertical="top"/>
    </xf>
    <xf numFmtId="0" fontId="95" fillId="40" borderId="58" xfId="887" applyFont="1" applyFill="1" applyBorder="1" applyAlignment="1">
      <alignment vertical="top"/>
    </xf>
    <xf numFmtId="0" fontId="95" fillId="40" borderId="58" xfId="887" applyFont="1" applyFill="1" applyBorder="1" applyAlignment="1">
      <alignment horizontal="left" vertical="top"/>
    </xf>
    <xf numFmtId="2" fontId="95" fillId="40" borderId="58" xfId="887" applyNumberFormat="1" applyFont="1" applyFill="1" applyBorder="1" applyAlignment="1">
      <alignment vertical="top" wrapText="1"/>
    </xf>
    <xf numFmtId="0" fontId="95" fillId="40" borderId="58" xfId="887" applyFont="1" applyFill="1" applyBorder="1" applyAlignment="1">
      <alignment vertical="top" wrapText="1"/>
    </xf>
    <xf numFmtId="4" fontId="95" fillId="40" borderId="59" xfId="887" applyNumberFormat="1" applyFont="1" applyFill="1" applyBorder="1" applyAlignment="1">
      <alignment vertical="top" wrapText="1"/>
    </xf>
    <xf numFmtId="0" fontId="96" fillId="0" borderId="57" xfId="909" applyFont="1" applyBorder="1" applyAlignment="1">
      <alignment horizontal="right" vertical="center"/>
    </xf>
    <xf numFmtId="2" fontId="96" fillId="17" borderId="54" xfId="887" quotePrefix="1" applyNumberFormat="1" applyFont="1" applyFill="1" applyBorder="1" applyAlignment="1" applyProtection="1">
      <alignment horizontal="center" vertical="center"/>
      <protection locked="0"/>
    </xf>
    <xf numFmtId="4" fontId="96" fillId="0" borderId="54" xfId="887" applyNumberFormat="1" applyFont="1" applyBorder="1" applyAlignment="1">
      <alignment vertical="center"/>
    </xf>
    <xf numFmtId="2" fontId="96" fillId="0" borderId="54" xfId="909" applyNumberFormat="1" applyFont="1" applyBorder="1" applyAlignment="1">
      <alignment horizontal="left" vertical="center" wrapText="1"/>
    </xf>
    <xf numFmtId="2" fontId="96" fillId="0" borderId="54" xfId="909" applyNumberFormat="1" applyFont="1" applyBorder="1" applyAlignment="1">
      <alignment horizontal="center" vertical="center" wrapText="1"/>
    </xf>
    <xf numFmtId="0" fontId="95" fillId="39" borderId="57" xfId="909" applyFont="1" applyFill="1" applyBorder="1" applyAlignment="1">
      <alignment horizontal="left" vertical="center"/>
    </xf>
    <xf numFmtId="0" fontId="96" fillId="0" borderId="0" xfId="887" applyFont="1"/>
    <xf numFmtId="0" fontId="95" fillId="61" borderId="45" xfId="0" applyFont="1" applyFill="1" applyBorder="1" applyAlignment="1">
      <alignment horizontal="center" vertical="center"/>
    </xf>
    <xf numFmtId="0" fontId="91" fillId="0" borderId="0" xfId="0" applyFont="1" applyAlignment="1">
      <alignment horizontal="center"/>
    </xf>
    <xf numFmtId="2" fontId="96" fillId="0" borderId="0" xfId="22" applyNumberFormat="1" applyFont="1" applyAlignment="1">
      <alignment horizontal="center"/>
    </xf>
    <xf numFmtId="0" fontId="96" fillId="0" borderId="0" xfId="25" applyNumberFormat="1" applyFont="1" applyAlignment="1">
      <alignment horizontal="center"/>
    </xf>
    <xf numFmtId="0" fontId="91" fillId="0" borderId="0" xfId="0" applyFont="1" applyAlignment="1">
      <alignment vertical="top"/>
    </xf>
    <xf numFmtId="0" fontId="95" fillId="61" borderId="44" xfId="0" applyFont="1" applyFill="1" applyBorder="1" applyAlignment="1">
      <alignment horizontal="center" vertical="center"/>
    </xf>
    <xf numFmtId="2" fontId="96" fillId="0" borderId="58" xfId="887" applyNumberFormat="1" applyFont="1" applyBorder="1"/>
    <xf numFmtId="0" fontId="96" fillId="0" borderId="59" xfId="887" applyFont="1" applyBorder="1"/>
    <xf numFmtId="0" fontId="96" fillId="0" borderId="55" xfId="887" applyFont="1" applyBorder="1" applyAlignment="1">
      <alignment horizontal="left"/>
    </xf>
    <xf numFmtId="0" fontId="96" fillId="0" borderId="21" xfId="887" applyFont="1" applyBorder="1"/>
    <xf numFmtId="49" fontId="96" fillId="0" borderId="56" xfId="887" applyNumberFormat="1" applyFont="1" applyBorder="1"/>
    <xf numFmtId="49" fontId="96" fillId="0" borderId="3" xfId="887" applyNumberFormat="1" applyFont="1" applyBorder="1"/>
    <xf numFmtId="4" fontId="95" fillId="16" borderId="59" xfId="83" applyNumberFormat="1" applyFont="1" applyFill="1" applyBorder="1" applyAlignment="1" applyProtection="1">
      <alignment vertical="center"/>
    </xf>
    <xf numFmtId="0" fontId="96" fillId="0" borderId="4" xfId="887" applyFont="1" applyBorder="1" applyAlignment="1">
      <alignment horizontal="left"/>
    </xf>
    <xf numFmtId="0" fontId="96" fillId="0" borderId="5" xfId="887" applyFont="1" applyBorder="1"/>
    <xf numFmtId="4" fontId="96" fillId="0" borderId="59" xfId="887" applyNumberFormat="1" applyFont="1" applyBorder="1" applyAlignment="1">
      <alignment vertical="center"/>
    </xf>
    <xf numFmtId="0" fontId="106" fillId="0" borderId="58" xfId="887" applyFont="1" applyBorder="1" applyAlignment="1">
      <alignment horizontal="center" vertical="center"/>
    </xf>
    <xf numFmtId="2" fontId="102" fillId="0" borderId="57" xfId="887" applyNumberFormat="1" applyFont="1" applyBorder="1" applyAlignment="1">
      <alignment horizontal="right" vertical="center"/>
    </xf>
    <xf numFmtId="2" fontId="96" fillId="0" borderId="57" xfId="887" applyNumberFormat="1" applyFont="1" applyBorder="1" applyAlignment="1">
      <alignment horizontal="left" vertical="center"/>
    </xf>
    <xf numFmtId="3" fontId="96" fillId="0" borderId="59" xfId="887" applyNumberFormat="1" applyFont="1" applyBorder="1" applyAlignment="1">
      <alignment horizontal="right" vertical="center"/>
    </xf>
    <xf numFmtId="0" fontId="95" fillId="0" borderId="8" xfId="887" applyFont="1" applyBorder="1" applyAlignment="1">
      <alignment horizontal="left" vertical="top" wrapText="1"/>
    </xf>
    <xf numFmtId="49" fontId="95" fillId="0" borderId="8" xfId="887" applyNumberFormat="1" applyFont="1" applyBorder="1" applyAlignment="1">
      <alignment vertical="top" wrapText="1"/>
    </xf>
    <xf numFmtId="49" fontId="95" fillId="0" borderId="8" xfId="887" applyNumberFormat="1" applyFont="1" applyBorder="1" applyAlignment="1">
      <alignment horizontal="left" vertical="top"/>
    </xf>
    <xf numFmtId="0" fontId="95" fillId="0" borderId="54" xfId="887" applyFont="1" applyBorder="1" applyAlignment="1">
      <alignment vertical="top" wrapText="1"/>
    </xf>
    <xf numFmtId="1" fontId="95" fillId="0" borderId="54" xfId="887" applyNumberFormat="1" applyFont="1" applyBorder="1" applyAlignment="1">
      <alignment vertical="top" wrapText="1"/>
    </xf>
    <xf numFmtId="2" fontId="95" fillId="0" borderId="54" xfId="887" applyNumberFormat="1" applyFont="1" applyBorder="1" applyAlignment="1">
      <alignment vertical="top" wrapText="1"/>
    </xf>
    <xf numFmtId="2" fontId="95" fillId="60" borderId="54" xfId="887" applyNumberFormat="1" applyFont="1" applyFill="1" applyBorder="1" applyAlignment="1">
      <alignment vertical="top" wrapText="1"/>
    </xf>
    <xf numFmtId="0" fontId="95" fillId="60" borderId="54" xfId="887" applyFont="1" applyFill="1" applyBorder="1" applyAlignment="1">
      <alignment vertical="top" wrapText="1"/>
    </xf>
    <xf numFmtId="2" fontId="95" fillId="62" borderId="54" xfId="887" applyNumberFormat="1" applyFont="1" applyFill="1" applyBorder="1" applyAlignment="1">
      <alignment vertical="top" wrapText="1"/>
    </xf>
    <xf numFmtId="0" fontId="95" fillId="62" borderId="54" xfId="887" applyFont="1" applyFill="1" applyBorder="1" applyAlignment="1">
      <alignment vertical="top" wrapText="1"/>
    </xf>
    <xf numFmtId="0" fontId="95" fillId="0" borderId="56" xfId="887" applyFont="1" applyBorder="1" applyAlignment="1">
      <alignment vertical="top" wrapText="1"/>
    </xf>
    <xf numFmtId="0" fontId="95" fillId="0" borderId="53" xfId="887" applyFont="1" applyBorder="1" applyAlignment="1">
      <alignment vertical="top"/>
    </xf>
    <xf numFmtId="4" fontId="95" fillId="0" borderId="53" xfId="887" applyNumberFormat="1" applyFont="1" applyBorder="1" applyAlignment="1">
      <alignment vertical="top" wrapText="1"/>
    </xf>
    <xf numFmtId="0" fontId="95" fillId="0" borderId="0" xfId="887" applyFont="1"/>
    <xf numFmtId="0" fontId="95" fillId="40" borderId="54" xfId="887" applyFont="1" applyFill="1" applyBorder="1" applyAlignment="1">
      <alignment horizontal="right" vertical="top"/>
    </xf>
    <xf numFmtId="1" fontId="95" fillId="40" borderId="58" xfId="887" applyNumberFormat="1" applyFont="1" applyFill="1" applyBorder="1" applyAlignment="1">
      <alignment vertical="top" wrapText="1"/>
    </xf>
    <xf numFmtId="0" fontId="96" fillId="0" borderId="19" xfId="909" applyFont="1" applyBorder="1" applyAlignment="1">
      <alignment horizontal="left" vertical="center"/>
    </xf>
    <xf numFmtId="0" fontId="91" fillId="0" borderId="54" xfId="909" applyFont="1" applyBorder="1" applyAlignment="1">
      <alignment vertical="center"/>
    </xf>
    <xf numFmtId="0" fontId="96" fillId="0" borderId="54" xfId="909" applyFont="1" applyBorder="1" applyAlignment="1">
      <alignment horizontal="center" vertical="center"/>
    </xf>
    <xf numFmtId="4" fontId="96" fillId="0" borderId="54" xfId="887" applyNumberFormat="1" applyFont="1" applyBorder="1" applyAlignment="1">
      <alignment horizontal="right" vertical="center"/>
    </xf>
    <xf numFmtId="2" fontId="96" fillId="60" borderId="54" xfId="909" applyNumberFormat="1" applyFont="1" applyFill="1" applyBorder="1" applyAlignment="1">
      <alignment horizontal="center" vertical="center" wrapText="1"/>
    </xf>
    <xf numFmtId="2" fontId="96" fillId="60" borderId="54" xfId="33" applyNumberFormat="1" applyFont="1" applyFill="1" applyBorder="1" applyAlignment="1">
      <alignment vertical="center"/>
    </xf>
    <xf numFmtId="1" fontId="96" fillId="0" borderId="24" xfId="909" applyNumberFormat="1" applyFont="1" applyBorder="1" applyAlignment="1">
      <alignment horizontal="center" vertical="center"/>
    </xf>
    <xf numFmtId="4" fontId="96" fillId="0" borderId="54" xfId="33" applyNumberFormat="1" applyFont="1" applyBorder="1" applyAlignment="1">
      <alignment vertical="center"/>
    </xf>
    <xf numFmtId="0" fontId="96" fillId="0" borderId="0" xfId="887" applyFont="1" applyAlignment="1">
      <alignment vertical="center"/>
    </xf>
    <xf numFmtId="2" fontId="96" fillId="62" borderId="54" xfId="887" applyNumberFormat="1" applyFont="1" applyFill="1" applyBorder="1" applyAlignment="1">
      <alignment horizontal="center" vertical="center" wrapText="1"/>
    </xf>
    <xf numFmtId="2" fontId="96" fillId="62" borderId="54" xfId="33" applyNumberFormat="1" applyFont="1" applyFill="1" applyBorder="1" applyAlignment="1">
      <alignment vertical="center"/>
    </xf>
    <xf numFmtId="2" fontId="96" fillId="60" borderId="54" xfId="887" applyNumberFormat="1" applyFont="1" applyFill="1" applyBorder="1" applyAlignment="1">
      <alignment horizontal="center" vertical="center" wrapText="1"/>
    </xf>
    <xf numFmtId="0" fontId="95" fillId="39" borderId="54" xfId="909" applyFont="1" applyFill="1" applyBorder="1" applyAlignment="1">
      <alignment horizontal="right" vertical="center"/>
    </xf>
    <xf numFmtId="0" fontId="96" fillId="39" borderId="54" xfId="887" applyFont="1" applyFill="1" applyBorder="1" applyAlignment="1">
      <alignment vertical="top"/>
    </xf>
    <xf numFmtId="49" fontId="95" fillId="39" borderId="57" xfId="887" applyNumberFormat="1" applyFont="1" applyFill="1" applyBorder="1" applyAlignment="1">
      <alignment vertical="top"/>
    </xf>
    <xf numFmtId="0" fontId="95" fillId="39" borderId="20" xfId="887" applyFont="1" applyFill="1" applyBorder="1" applyAlignment="1">
      <alignment vertical="top"/>
    </xf>
    <xf numFmtId="4" fontId="95" fillId="39" borderId="54" xfId="887" applyNumberFormat="1" applyFont="1" applyFill="1" applyBorder="1" applyAlignment="1">
      <alignment vertical="top"/>
    </xf>
    <xf numFmtId="4" fontId="95" fillId="16" borderId="54" xfId="887" applyNumberFormat="1" applyFont="1" applyFill="1" applyBorder="1" applyAlignment="1">
      <alignment horizontal="center" vertical="top" shrinkToFit="1"/>
    </xf>
    <xf numFmtId="0" fontId="103" fillId="0" borderId="0" xfId="909" applyFont="1" applyAlignment="1">
      <alignment horizontal="left"/>
    </xf>
    <xf numFmtId="0" fontId="103" fillId="0" borderId="0" xfId="909" applyFont="1"/>
    <xf numFmtId="0" fontId="103" fillId="0" borderId="0" xfId="909" applyFont="1" applyAlignment="1">
      <alignment horizontal="center"/>
    </xf>
    <xf numFmtId="4" fontId="103" fillId="0" borderId="0" xfId="909" applyNumberFormat="1" applyFont="1"/>
    <xf numFmtId="172" fontId="103" fillId="0" borderId="0" xfId="909" applyNumberFormat="1" applyFont="1"/>
    <xf numFmtId="4" fontId="103" fillId="0" borderId="0" xfId="909" applyNumberFormat="1" applyFont="1" applyAlignment="1">
      <alignment horizontal="right"/>
    </xf>
    <xf numFmtId="0" fontId="103" fillId="0" borderId="0" xfId="887" applyFont="1" applyAlignment="1">
      <alignment horizontal="left"/>
    </xf>
    <xf numFmtId="0" fontId="103" fillId="0" borderId="0" xfId="887" applyFont="1" applyAlignment="1">
      <alignment horizontal="right"/>
    </xf>
    <xf numFmtId="1" fontId="103" fillId="0" borderId="0" xfId="887" applyNumberFormat="1" applyFont="1" applyAlignment="1">
      <alignment horizontal="right"/>
    </xf>
    <xf numFmtId="2" fontId="103" fillId="0" borderId="0" xfId="887" applyNumberFormat="1" applyFont="1"/>
    <xf numFmtId="0" fontId="103" fillId="0" borderId="0" xfId="887" applyFont="1"/>
    <xf numFmtId="1" fontId="103" fillId="0" borderId="0" xfId="887" applyNumberFormat="1" applyFont="1"/>
    <xf numFmtId="0" fontId="103" fillId="0" borderId="0" xfId="909" applyFont="1" applyAlignment="1">
      <alignment horizontal="right"/>
    </xf>
    <xf numFmtId="49" fontId="103" fillId="0" borderId="0" xfId="887" applyNumberFormat="1" applyFont="1" applyAlignment="1">
      <alignment horizontal="right"/>
    </xf>
    <xf numFmtId="171" fontId="103" fillId="0" borderId="0" xfId="887" applyNumberFormat="1" applyFont="1"/>
    <xf numFmtId="49" fontId="103" fillId="0" borderId="0" xfId="887" applyNumberFormat="1" applyFont="1"/>
    <xf numFmtId="0" fontId="95" fillId="0" borderId="54" xfId="22" applyFont="1" applyBorder="1" applyAlignment="1">
      <alignment horizontal="center" vertical="center"/>
    </xf>
    <xf numFmtId="0" fontId="96" fillId="0" borderId="54" xfId="22" applyFont="1" applyBorder="1" applyAlignment="1">
      <alignment horizontal="center"/>
    </xf>
    <xf numFmtId="14" fontId="96" fillId="0" borderId="54" xfId="22" applyNumberFormat="1" applyFont="1" applyBorder="1" applyAlignment="1">
      <alignment horizontal="center"/>
    </xf>
    <xf numFmtId="0" fontId="95" fillId="0" borderId="19" xfId="887" applyFont="1" applyBorder="1" applyAlignment="1">
      <alignment horizontal="center" vertical="center"/>
    </xf>
    <xf numFmtId="0" fontId="95" fillId="0" borderId="54" xfId="83" applyNumberFormat="1" applyFont="1" applyBorder="1" applyAlignment="1">
      <alignment horizontal="center" vertical="center" wrapText="1"/>
    </xf>
    <xf numFmtId="0" fontId="95" fillId="0" borderId="54" xfId="22" applyFont="1" applyBorder="1" applyAlignment="1">
      <alignment horizontal="center"/>
    </xf>
    <xf numFmtId="0" fontId="95" fillId="0" borderId="0" xfId="909" applyFont="1" applyAlignment="1">
      <alignment vertical="center"/>
    </xf>
    <xf numFmtId="4" fontId="28" fillId="0" borderId="0" xfId="904" applyNumberFormat="1" applyAlignment="1">
      <alignment horizontal="right"/>
    </xf>
    <xf numFmtId="4" fontId="67" fillId="63" borderId="60" xfId="904" applyNumberFormat="1" applyFont="1" applyFill="1" applyBorder="1" applyAlignment="1">
      <alignment vertical="center" wrapText="1"/>
    </xf>
    <xf numFmtId="4" fontId="32" fillId="0" borderId="0" xfId="904" applyNumberFormat="1" applyFont="1" applyAlignment="1">
      <alignment horizontal="left" vertical="center"/>
    </xf>
    <xf numFmtId="4" fontId="28" fillId="0" borderId="0" xfId="904" applyNumberFormat="1"/>
    <xf numFmtId="4" fontId="9" fillId="0" borderId="0" xfId="4065" applyNumberFormat="1"/>
    <xf numFmtId="4" fontId="67" fillId="63" borderId="60" xfId="904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67" fillId="40" borderId="58" xfId="904" applyNumberFormat="1" applyFont="1" applyFill="1" applyBorder="1" applyAlignment="1">
      <alignment horizontal="center" vertical="center" wrapText="1"/>
    </xf>
    <xf numFmtId="4" fontId="28" fillId="40" borderId="54" xfId="904" applyNumberFormat="1" applyFill="1" applyBorder="1" applyAlignment="1">
      <alignment vertical="center"/>
    </xf>
    <xf numFmtId="4" fontId="28" fillId="0" borderId="24" xfId="904" applyNumberFormat="1" applyBorder="1" applyAlignment="1">
      <alignment vertical="center"/>
    </xf>
    <xf numFmtId="4" fontId="9" fillId="0" borderId="0" xfId="4065" applyNumberFormat="1" applyAlignment="1">
      <alignment vertical="center"/>
    </xf>
    <xf numFmtId="4" fontId="94" fillId="0" borderId="0" xfId="4065" applyNumberFormat="1" applyFont="1"/>
    <xf numFmtId="4" fontId="28" fillId="0" borderId="54" xfId="904" applyNumberFormat="1" applyBorder="1" applyAlignment="1">
      <alignment vertical="center"/>
    </xf>
    <xf numFmtId="4" fontId="28" fillId="0" borderId="0" xfId="904" applyNumberFormat="1" applyAlignment="1">
      <alignment vertical="center"/>
    </xf>
    <xf numFmtId="4" fontId="65" fillId="0" borderId="0" xfId="904" applyNumberFormat="1" applyFont="1"/>
    <xf numFmtId="4" fontId="67" fillId="0" borderId="0" xfId="904" applyNumberFormat="1" applyFont="1" applyAlignment="1">
      <alignment vertical="center"/>
    </xf>
    <xf numFmtId="4" fontId="67" fillId="40" borderId="54" xfId="904" applyNumberFormat="1" applyFont="1" applyFill="1" applyBorder="1" applyAlignment="1">
      <alignment vertical="center"/>
    </xf>
    <xf numFmtId="4" fontId="67" fillId="64" borderId="54" xfId="904" applyNumberFormat="1" applyFont="1" applyFill="1" applyBorder="1" applyAlignment="1">
      <alignment vertical="center"/>
    </xf>
    <xf numFmtId="4" fontId="67" fillId="40" borderId="58" xfId="904" applyNumberFormat="1" applyFont="1" applyFill="1" applyBorder="1" applyAlignment="1">
      <alignment vertical="center"/>
    </xf>
    <xf numFmtId="4" fontId="28" fillId="40" borderId="58" xfId="904" applyNumberFormat="1" applyFill="1" applyBorder="1" applyAlignment="1">
      <alignment vertical="center"/>
    </xf>
    <xf numFmtId="0" fontId="99" fillId="0" borderId="58" xfId="1854" applyFont="1" applyBorder="1" applyAlignment="1"/>
    <xf numFmtId="0" fontId="88" fillId="0" borderId="57" xfId="1854" applyBorder="1" applyAlignment="1"/>
    <xf numFmtId="0" fontId="95" fillId="39" borderId="20" xfId="0" applyFont="1" applyFill="1" applyBorder="1" applyAlignment="1">
      <alignment horizontal="center" vertical="center"/>
    </xf>
    <xf numFmtId="0" fontId="95" fillId="0" borderId="19" xfId="22" applyFont="1" applyBorder="1" applyAlignment="1">
      <alignment horizontal="left" vertical="top"/>
    </xf>
    <xf numFmtId="49" fontId="95" fillId="0" borderId="19" xfId="22" applyNumberFormat="1" applyFont="1" applyBorder="1" applyAlignment="1">
      <alignment vertical="top" wrapText="1"/>
    </xf>
    <xf numFmtId="49" fontId="95" fillId="0" borderId="19" xfId="22" applyNumberFormat="1" applyFont="1" applyBorder="1" applyAlignment="1">
      <alignment horizontal="left" vertical="top"/>
    </xf>
    <xf numFmtId="0" fontId="95" fillId="40" borderId="20" xfId="0" applyFont="1" applyFill="1" applyBorder="1" applyAlignment="1">
      <alignment horizontal="center" vertical="center"/>
    </xf>
    <xf numFmtId="2" fontId="95" fillId="40" borderId="71" xfId="887" applyNumberFormat="1" applyFont="1" applyFill="1" applyBorder="1" applyAlignment="1">
      <alignment horizontal="right" vertical="top"/>
    </xf>
    <xf numFmtId="0" fontId="95" fillId="40" borderId="70" xfId="887" applyFont="1" applyFill="1" applyBorder="1" applyAlignment="1">
      <alignment horizontal="center" vertical="top" wrapText="1"/>
    </xf>
    <xf numFmtId="4" fontId="95" fillId="16" borderId="66" xfId="0" applyNumberFormat="1" applyFont="1" applyFill="1" applyBorder="1" applyAlignment="1">
      <alignment horizontal="center" vertical="center"/>
    </xf>
    <xf numFmtId="4" fontId="95" fillId="40" borderId="66" xfId="0" applyNumberFormat="1" applyFont="1" applyFill="1" applyBorder="1" applyAlignment="1">
      <alignment horizontal="right" vertical="center"/>
    </xf>
    <xf numFmtId="0" fontId="96" fillId="0" borderId="70" xfId="22" applyFont="1" applyBorder="1" applyAlignment="1">
      <alignment horizontal="right"/>
    </xf>
    <xf numFmtId="0" fontId="95" fillId="0" borderId="70" xfId="22" applyFont="1" applyBorder="1" applyAlignment="1">
      <alignment horizontal="right" vertical="center"/>
    </xf>
    <xf numFmtId="0" fontId="95" fillId="0" borderId="70" xfId="22" applyFont="1" applyBorder="1" applyAlignment="1">
      <alignment horizontal="right" wrapText="1"/>
    </xf>
    <xf numFmtId="0" fontId="96" fillId="0" borderId="71" xfId="22" applyFont="1" applyBorder="1" applyAlignment="1">
      <alignment horizontal="center"/>
    </xf>
    <xf numFmtId="14" fontId="96" fillId="0" borderId="71" xfId="22" applyNumberFormat="1" applyFont="1" applyBorder="1" applyAlignment="1">
      <alignment horizontal="center"/>
    </xf>
    <xf numFmtId="0" fontId="95" fillId="0" borderId="71" xfId="83" applyNumberFormat="1" applyFont="1" applyBorder="1" applyAlignment="1">
      <alignment horizontal="center" vertical="center" wrapText="1"/>
    </xf>
    <xf numFmtId="0" fontId="95" fillId="0" borderId="71" xfId="22" applyFont="1" applyBorder="1" applyAlignment="1">
      <alignment horizontal="center"/>
    </xf>
    <xf numFmtId="0" fontId="93" fillId="0" borderId="71" xfId="22" applyFont="1" applyBorder="1" applyAlignment="1">
      <alignment horizontal="right" vertical="center"/>
    </xf>
    <xf numFmtId="44" fontId="93" fillId="17" borderId="66" xfId="15" applyNumberFormat="1" applyFont="1" applyFill="1" applyBorder="1" applyAlignment="1" applyProtection="1">
      <alignment vertical="center"/>
      <protection locked="0"/>
    </xf>
    <xf numFmtId="0" fontId="91" fillId="0" borderId="69" xfId="22" applyFont="1" applyBorder="1"/>
    <xf numFmtId="0" fontId="91" fillId="0" borderId="0" xfId="22" applyFont="1"/>
    <xf numFmtId="0" fontId="108" fillId="0" borderId="2" xfId="887" applyFont="1" applyBorder="1" applyAlignment="1">
      <alignment horizontal="center" vertical="center"/>
    </xf>
    <xf numFmtId="0" fontId="92" fillId="0" borderId="0" xfId="887" applyFont="1" applyAlignment="1">
      <alignment horizontal="right" vertical="center"/>
    </xf>
    <xf numFmtId="2" fontId="92" fillId="0" borderId="0" xfId="887" applyNumberFormat="1" applyFont="1" applyAlignment="1">
      <alignment horizontal="right" vertical="center"/>
    </xf>
    <xf numFmtId="2" fontId="93" fillId="0" borderId="3" xfId="887" applyNumberFormat="1" applyFont="1" applyBorder="1" applyAlignment="1">
      <alignment horizontal="right" vertical="center"/>
    </xf>
    <xf numFmtId="0" fontId="92" fillId="0" borderId="2" xfId="22" applyFont="1" applyBorder="1" applyAlignment="1">
      <alignment horizontal="center"/>
    </xf>
    <xf numFmtId="0" fontId="100" fillId="0" borderId="0" xfId="22" applyFont="1" applyAlignment="1">
      <alignment wrapText="1"/>
    </xf>
    <xf numFmtId="0" fontId="102" fillId="0" borderId="3" xfId="22" applyFont="1" applyBorder="1" applyAlignment="1">
      <alignment horizontal="right" vertical="center"/>
    </xf>
    <xf numFmtId="0" fontId="102" fillId="0" borderId="6" xfId="22" applyFont="1" applyBorder="1" applyAlignment="1">
      <alignment horizontal="right" vertical="center"/>
    </xf>
    <xf numFmtId="2" fontId="96" fillId="0" borderId="71" xfId="22" applyNumberFormat="1" applyFont="1" applyBorder="1" applyAlignment="1">
      <alignment horizontal="left" vertical="center"/>
    </xf>
    <xf numFmtId="2" fontId="93" fillId="0" borderId="70" xfId="887" applyNumberFormat="1" applyFont="1" applyBorder="1" applyAlignment="1">
      <alignment horizontal="right" vertical="center"/>
    </xf>
    <xf numFmtId="2" fontId="93" fillId="16" borderId="66" xfId="887" applyNumberFormat="1" applyFont="1" applyFill="1" applyBorder="1" applyAlignment="1">
      <alignment vertical="center"/>
    </xf>
    <xf numFmtId="2" fontId="96" fillId="0" borderId="71" xfId="22" applyNumberFormat="1" applyFont="1" applyBorder="1" applyAlignment="1">
      <alignment horizontal="right" vertical="center"/>
    </xf>
    <xf numFmtId="0" fontId="91" fillId="0" borderId="71" xfId="0" applyFont="1" applyBorder="1"/>
    <xf numFmtId="2" fontId="96" fillId="0" borderId="71" xfId="22" applyNumberFormat="1" applyFont="1" applyBorder="1" applyAlignment="1">
      <alignment vertical="center"/>
    </xf>
    <xf numFmtId="0" fontId="96" fillId="0" borderId="66" xfId="15" applyNumberFormat="1" applyFont="1" applyBorder="1" applyAlignment="1">
      <alignment horizontal="right" vertical="center"/>
    </xf>
    <xf numFmtId="0" fontId="95" fillId="0" borderId="0" xfId="0" applyFont="1"/>
    <xf numFmtId="0" fontId="96" fillId="0" borderId="0" xfId="0" applyFont="1"/>
    <xf numFmtId="2" fontId="95" fillId="0" borderId="70" xfId="22" applyNumberFormat="1" applyFont="1" applyBorder="1" applyAlignment="1">
      <alignment vertical="center"/>
    </xf>
    <xf numFmtId="2" fontId="95" fillId="0" borderId="71" xfId="22" applyNumberFormat="1" applyFont="1" applyBorder="1" applyAlignment="1">
      <alignment vertical="center"/>
    </xf>
    <xf numFmtId="44" fontId="95" fillId="16" borderId="72" xfId="22" applyNumberFormat="1" applyFont="1" applyFill="1" applyBorder="1" applyAlignment="1">
      <alignment vertical="center"/>
    </xf>
    <xf numFmtId="4" fontId="95" fillId="16" borderId="72" xfId="15" applyNumberFormat="1" applyFont="1" applyFill="1" applyBorder="1" applyAlignment="1">
      <alignment vertical="center"/>
    </xf>
    <xf numFmtId="0" fontId="102" fillId="0" borderId="0" xfId="22" applyFont="1" applyAlignment="1">
      <alignment horizontal="right" vertical="center"/>
    </xf>
    <xf numFmtId="0" fontId="102" fillId="0" borderId="5" xfId="22" applyFont="1" applyBorder="1" applyAlignment="1">
      <alignment horizontal="right" vertical="center"/>
    </xf>
    <xf numFmtId="0" fontId="96" fillId="0" borderId="67" xfId="22" applyFont="1" applyBorder="1" applyAlignment="1">
      <alignment horizontal="left"/>
    </xf>
    <xf numFmtId="0" fontId="95" fillId="0" borderId="68" xfId="22" applyFont="1" applyBorder="1" applyAlignment="1">
      <alignment horizontal="left"/>
    </xf>
    <xf numFmtId="49" fontId="96" fillId="0" borderId="69" xfId="22" applyNumberFormat="1" applyFont="1" applyBorder="1"/>
    <xf numFmtId="49" fontId="96" fillId="0" borderId="3" xfId="22" applyNumberFormat="1" applyFont="1" applyBorder="1"/>
    <xf numFmtId="0" fontId="102" fillId="0" borderId="4" xfId="22" applyFont="1" applyBorder="1" applyAlignment="1">
      <alignment horizontal="right" vertical="center"/>
    </xf>
    <xf numFmtId="2" fontId="93" fillId="0" borderId="71" xfId="887" applyNumberFormat="1" applyFont="1" applyBorder="1" applyAlignment="1">
      <alignment vertical="center"/>
    </xf>
    <xf numFmtId="44" fontId="102" fillId="0" borderId="71" xfId="15" applyNumberFormat="1" applyFont="1" applyFill="1" applyBorder="1" applyAlignment="1" applyProtection="1">
      <alignment vertical="center"/>
      <protection locked="0"/>
    </xf>
    <xf numFmtId="0" fontId="96" fillId="16" borderId="71" xfId="22" applyFont="1" applyFill="1" applyBorder="1"/>
    <xf numFmtId="0" fontId="91" fillId="0" borderId="3" xfId="22" applyFont="1" applyBorder="1"/>
    <xf numFmtId="0" fontId="102" fillId="0" borderId="2" xfId="22" applyFont="1" applyBorder="1" applyAlignment="1">
      <alignment horizontal="right" vertical="center"/>
    </xf>
    <xf numFmtId="1" fontId="96" fillId="0" borderId="23" xfId="0" applyNumberFormat="1" applyFont="1" applyBorder="1" applyAlignment="1">
      <alignment horizontal="center" vertical="center"/>
    </xf>
    <xf numFmtId="0" fontId="96" fillId="0" borderId="19" xfId="909" applyFont="1" applyBorder="1" applyAlignment="1">
      <alignment horizontal="center" vertical="center"/>
    </xf>
    <xf numFmtId="0" fontId="91" fillId="0" borderId="54" xfId="909" applyFont="1" applyBorder="1" applyAlignment="1">
      <alignment horizontal="center" vertical="center"/>
    </xf>
    <xf numFmtId="0" fontId="96" fillId="0" borderId="66" xfId="0" applyFont="1" applyBorder="1" applyAlignment="1">
      <alignment horizontal="center" vertical="center"/>
    </xf>
    <xf numFmtId="4" fontId="36" fillId="40" borderId="20" xfId="4065" applyNumberFormat="1" applyFont="1" applyFill="1" applyBorder="1" applyAlignment="1">
      <alignment vertical="center"/>
    </xf>
    <xf numFmtId="4" fontId="67" fillId="40" borderId="20" xfId="904" applyNumberFormat="1" applyFont="1" applyFill="1" applyBorder="1" applyAlignment="1">
      <alignment horizontal="center" vertical="center" wrapText="1"/>
    </xf>
    <xf numFmtId="49" fontId="67" fillId="40" borderId="20" xfId="904" applyNumberFormat="1" applyFont="1" applyFill="1" applyBorder="1" applyAlignment="1">
      <alignment horizontal="center" vertical="center" wrapText="1"/>
    </xf>
    <xf numFmtId="4" fontId="36" fillId="64" borderId="20" xfId="4065" applyNumberFormat="1" applyFont="1" applyFill="1" applyBorder="1" applyAlignment="1">
      <alignment vertical="center"/>
    </xf>
    <xf numFmtId="4" fontId="67" fillId="64" borderId="20" xfId="904" applyNumberFormat="1" applyFont="1" applyFill="1" applyBorder="1" applyAlignment="1">
      <alignment horizontal="center" vertical="center" wrapText="1"/>
    </xf>
    <xf numFmtId="49" fontId="67" fillId="64" borderId="20" xfId="904" applyNumberFormat="1" applyFont="1" applyFill="1" applyBorder="1" applyAlignment="1">
      <alignment horizontal="center" vertical="center" wrapText="1"/>
    </xf>
    <xf numFmtId="0" fontId="99" fillId="0" borderId="70" xfId="1854" applyFont="1" applyBorder="1" applyAlignment="1">
      <alignment horizontal="left"/>
    </xf>
    <xf numFmtId="0" fontId="91" fillId="0" borderId="71" xfId="909" applyFont="1" applyBorder="1" applyAlignment="1">
      <alignment horizontal="left"/>
    </xf>
    <xf numFmtId="0" fontId="95" fillId="0" borderId="72" xfId="904" applyNumberFormat="1" applyFont="1" applyBorder="1" applyAlignment="1">
      <alignment horizontal="right" vertical="center"/>
    </xf>
    <xf numFmtId="0" fontId="95" fillId="0" borderId="68" xfId="904" applyNumberFormat="1" applyFont="1" applyBorder="1" applyAlignment="1">
      <alignment horizontal="center" vertical="center"/>
    </xf>
    <xf numFmtId="0" fontId="91" fillId="0" borderId="71" xfId="909" applyFont="1" applyBorder="1" applyAlignment="1">
      <alignment horizontal="center"/>
    </xf>
    <xf numFmtId="0" fontId="96" fillId="0" borderId="67" xfId="904" applyNumberFormat="1" applyFont="1" applyBorder="1" applyAlignment="1">
      <alignment horizontal="left" vertical="center"/>
    </xf>
    <xf numFmtId="0" fontId="95" fillId="0" borderId="68" xfId="909" applyFont="1" applyBorder="1" applyAlignment="1">
      <alignment vertical="center" wrapText="1"/>
    </xf>
    <xf numFmtId="0" fontId="96" fillId="0" borderId="66" xfId="887" applyFont="1" applyBorder="1" applyAlignment="1">
      <alignment horizontal="right" vertical="center"/>
    </xf>
    <xf numFmtId="0" fontId="96" fillId="0" borderId="72" xfId="887" applyFont="1" applyBorder="1" applyAlignment="1">
      <alignment horizontal="center" vertical="center"/>
    </xf>
    <xf numFmtId="2" fontId="95" fillId="0" borderId="70" xfId="887" applyNumberFormat="1" applyFont="1" applyBorder="1" applyAlignment="1">
      <alignment horizontal="right" vertical="center"/>
    </xf>
    <xf numFmtId="2" fontId="96" fillId="0" borderId="71" xfId="887" applyNumberFormat="1" applyFont="1" applyBorder="1" applyAlignment="1">
      <alignment horizontal="right" vertical="center"/>
    </xf>
    <xf numFmtId="2" fontId="96" fillId="0" borderId="70" xfId="887" applyNumberFormat="1" applyFont="1" applyBorder="1" applyAlignment="1">
      <alignment horizontal="right" vertical="center"/>
    </xf>
    <xf numFmtId="4" fontId="96" fillId="0" borderId="71" xfId="887" applyNumberFormat="1" applyFont="1" applyBorder="1" applyAlignment="1">
      <alignment vertical="center"/>
    </xf>
    <xf numFmtId="44" fontId="96" fillId="67" borderId="72" xfId="887" applyNumberFormat="1" applyFont="1" applyFill="1" applyBorder="1" applyAlignment="1">
      <alignment horizontal="center"/>
    </xf>
    <xf numFmtId="0" fontId="96" fillId="0" borderId="2" xfId="904" applyNumberFormat="1" applyFont="1" applyBorder="1" applyAlignment="1">
      <alignment horizontal="left" vertical="center"/>
    </xf>
    <xf numFmtId="14" fontId="96" fillId="0" borderId="72" xfId="887" applyNumberFormat="1" applyFont="1" applyBorder="1" applyAlignment="1">
      <alignment horizontal="center" vertical="center"/>
    </xf>
    <xf numFmtId="170" fontId="96" fillId="67" borderId="72" xfId="887" applyNumberFormat="1" applyFont="1" applyFill="1" applyBorder="1"/>
    <xf numFmtId="0" fontId="96" fillId="0" borderId="0" xfId="904" applyNumberFormat="1" applyFont="1" applyAlignment="1">
      <alignment horizontal="left" vertical="center"/>
    </xf>
    <xf numFmtId="0" fontId="96" fillId="0" borderId="0" xfId="887" applyFont="1" applyAlignment="1">
      <alignment vertical="center" wrapText="1"/>
    </xf>
    <xf numFmtId="0" fontId="95" fillId="0" borderId="66" xfId="887" applyFont="1" applyBorder="1" applyAlignment="1">
      <alignment horizontal="right" vertical="center"/>
    </xf>
    <xf numFmtId="0" fontId="95" fillId="0" borderId="72" xfId="887" applyFont="1" applyBorder="1" applyAlignment="1">
      <alignment horizontal="center" vertical="center"/>
    </xf>
    <xf numFmtId="2" fontId="109" fillId="0" borderId="71" xfId="887" applyNumberFormat="1" applyFont="1" applyBorder="1" applyAlignment="1">
      <alignment horizontal="right" vertical="center"/>
    </xf>
    <xf numFmtId="2" fontId="95" fillId="0" borderId="71" xfId="887" applyNumberFormat="1" applyFont="1" applyBorder="1" applyAlignment="1">
      <alignment horizontal="right" vertical="center"/>
    </xf>
    <xf numFmtId="2" fontId="95" fillId="16" borderId="71" xfId="887" applyNumberFormat="1" applyFont="1" applyFill="1" applyBorder="1" applyAlignment="1">
      <alignment horizontal="right" vertical="center"/>
    </xf>
    <xf numFmtId="170" fontId="95" fillId="16" borderId="72" xfId="887" applyNumberFormat="1" applyFont="1" applyFill="1" applyBorder="1"/>
    <xf numFmtId="0" fontId="95" fillId="0" borderId="72" xfId="83" applyNumberFormat="1" applyFont="1" applyBorder="1" applyAlignment="1">
      <alignment horizontal="center" vertical="center" wrapText="1"/>
    </xf>
    <xf numFmtId="2" fontId="95" fillId="16" borderId="72" xfId="887" applyNumberFormat="1" applyFont="1" applyFill="1" applyBorder="1"/>
    <xf numFmtId="0" fontId="103" fillId="0" borderId="71" xfId="887" applyFont="1" applyBorder="1" applyAlignment="1">
      <alignment vertical="center"/>
    </xf>
    <xf numFmtId="0" fontId="92" fillId="0" borderId="72" xfId="887" applyFont="1" applyBorder="1" applyAlignment="1">
      <alignment horizontal="right" vertical="center"/>
    </xf>
    <xf numFmtId="44" fontId="102" fillId="17" borderId="43" xfId="887" applyNumberFormat="1" applyFont="1" applyFill="1" applyBorder="1" applyAlignment="1" applyProtection="1">
      <alignment vertical="center"/>
      <protection locked="0"/>
    </xf>
    <xf numFmtId="4" fontId="95" fillId="16" borderId="72" xfId="887" applyNumberFormat="1" applyFont="1" applyFill="1" applyBorder="1" applyAlignment="1">
      <alignment horizontal="right" vertical="center"/>
    </xf>
    <xf numFmtId="2" fontId="102" fillId="16" borderId="66" xfId="887" applyNumberFormat="1" applyFont="1" applyFill="1" applyBorder="1" applyAlignment="1">
      <alignment horizontal="center" vertical="center"/>
    </xf>
    <xf numFmtId="0" fontId="103" fillId="0" borderId="0" xfId="887" applyFont="1" applyAlignment="1">
      <alignment vertical="center"/>
    </xf>
    <xf numFmtId="4" fontId="96" fillId="0" borderId="6" xfId="887" applyNumberFormat="1" applyFont="1" applyBorder="1" applyAlignment="1">
      <alignment vertical="center"/>
    </xf>
    <xf numFmtId="0" fontId="95" fillId="0" borderId="43" xfId="887" applyFont="1" applyBorder="1" applyAlignment="1">
      <alignment horizontal="left" vertical="center" wrapText="1"/>
    </xf>
    <xf numFmtId="2" fontId="95" fillId="0" borderId="43" xfId="887" applyNumberFormat="1" applyFont="1" applyBorder="1" applyAlignment="1">
      <alignment horizontal="left" vertical="center" wrapText="1"/>
    </xf>
    <xf numFmtId="0" fontId="95" fillId="0" borderId="66" xfId="887" applyFont="1" applyBorder="1" applyAlignment="1">
      <alignment horizontal="left" vertical="top" wrapText="1"/>
    </xf>
    <xf numFmtId="0" fontId="95" fillId="0" borderId="66" xfId="887" applyFont="1" applyBorder="1" applyAlignment="1">
      <alignment vertical="top" wrapText="1"/>
    </xf>
    <xf numFmtId="0" fontId="95" fillId="0" borderId="19" xfId="909" applyFont="1" applyBorder="1" applyAlignment="1">
      <alignment horizontal="left" vertical="top" wrapText="1"/>
    </xf>
    <xf numFmtId="0" fontId="95" fillId="0" borderId="19" xfId="909" applyFont="1" applyBorder="1" applyAlignment="1">
      <alignment vertical="top" wrapText="1"/>
    </xf>
    <xf numFmtId="0" fontId="95" fillId="0" borderId="0" xfId="887" applyFont="1" applyAlignment="1">
      <alignment vertical="top" wrapText="1"/>
    </xf>
    <xf numFmtId="0" fontId="95" fillId="40" borderId="71" xfId="887" applyFont="1" applyFill="1" applyBorder="1" applyAlignment="1">
      <alignment horizontal="left" vertical="center"/>
    </xf>
    <xf numFmtId="0" fontId="95" fillId="40" borderId="71" xfId="887" applyFont="1" applyFill="1" applyBorder="1" applyAlignment="1">
      <alignment horizontal="left" vertical="center" wrapText="1"/>
    </xf>
    <xf numFmtId="4" fontId="95" fillId="40" borderId="71" xfId="887" applyNumberFormat="1" applyFont="1" applyFill="1" applyBorder="1" applyAlignment="1">
      <alignment horizontal="left" vertical="center" wrapText="1"/>
    </xf>
    <xf numFmtId="4" fontId="95" fillId="40" borderId="72" xfId="887" applyNumberFormat="1" applyFont="1" applyFill="1" applyBorder="1" applyAlignment="1">
      <alignment horizontal="left" vertical="center" wrapText="1"/>
    </xf>
    <xf numFmtId="0" fontId="95" fillId="0" borderId="0" xfId="887" applyFont="1" applyAlignment="1">
      <alignment vertical="center" wrapText="1"/>
    </xf>
    <xf numFmtId="0" fontId="96" fillId="0" borderId="19" xfId="879" applyFont="1" applyBorder="1" applyAlignment="1">
      <alignment horizontal="right" vertical="center" wrapText="1"/>
    </xf>
    <xf numFmtId="2" fontId="96" fillId="0" borderId="66" xfId="909" applyNumberFormat="1" applyFont="1" applyBorder="1" applyAlignment="1">
      <alignment horizontal="left" vertical="center" wrapText="1"/>
    </xf>
    <xf numFmtId="0" fontId="96" fillId="0" borderId="66" xfId="879" applyFont="1" applyBorder="1" applyAlignment="1">
      <alignment horizontal="left" vertical="center" wrapText="1"/>
    </xf>
    <xf numFmtId="4" fontId="96" fillId="0" borderId="66" xfId="29" applyNumberFormat="1" applyFont="1" applyFill="1" applyBorder="1" applyAlignment="1" applyProtection="1">
      <alignment horizontal="left" vertical="center" wrapText="1"/>
    </xf>
    <xf numFmtId="4" fontId="96" fillId="0" borderId="66" xfId="879" applyNumberFormat="1" applyFont="1" applyBorder="1" applyAlignment="1">
      <alignment horizontal="center" vertical="center" wrapText="1"/>
    </xf>
    <xf numFmtId="0" fontId="96" fillId="0" borderId="66" xfId="879" applyFont="1" applyBorder="1" applyAlignment="1">
      <alignment horizontal="center" vertical="center" wrapText="1"/>
    </xf>
    <xf numFmtId="2" fontId="96" fillId="17" borderId="70" xfId="887" applyNumberFormat="1" applyFont="1" applyFill="1" applyBorder="1" applyAlignment="1" applyProtection="1">
      <alignment horizontal="center" vertical="center" wrapText="1"/>
      <protection locked="0"/>
    </xf>
    <xf numFmtId="4" fontId="96" fillId="0" borderId="73" xfId="879" applyNumberFormat="1" applyFont="1" applyBorder="1" applyAlignment="1">
      <alignment vertical="center" wrapText="1"/>
    </xf>
    <xf numFmtId="4" fontId="96" fillId="0" borderId="66" xfId="879" applyNumberFormat="1" applyFont="1" applyBorder="1" applyAlignment="1">
      <alignment vertical="center" wrapText="1"/>
    </xf>
    <xf numFmtId="4" fontId="96" fillId="0" borderId="66" xfId="29" applyNumberFormat="1" applyFont="1" applyBorder="1" applyAlignment="1" applyProtection="1">
      <alignment horizontal="right" vertical="center" wrapText="1" shrinkToFit="1"/>
    </xf>
    <xf numFmtId="4" fontId="96" fillId="0" borderId="73" xfId="879" applyNumberFormat="1" applyFont="1" applyBorder="1" applyAlignment="1">
      <alignment horizontal="center" vertical="center" wrapText="1"/>
    </xf>
    <xf numFmtId="2" fontId="96" fillId="17" borderId="70" xfId="887" applyNumberFormat="1" applyFont="1" applyFill="1" applyBorder="1" applyAlignment="1" applyProtection="1">
      <alignment horizontal="right" vertical="center" wrapText="1"/>
      <protection locked="0"/>
    </xf>
    <xf numFmtId="4" fontId="95" fillId="65" borderId="71" xfId="887" applyNumberFormat="1" applyFont="1" applyFill="1" applyBorder="1" applyAlignment="1">
      <alignment horizontal="left" vertical="center" wrapText="1"/>
    </xf>
    <xf numFmtId="4" fontId="95" fillId="40" borderId="20" xfId="887" applyNumberFormat="1" applyFont="1" applyFill="1" applyBorder="1" applyAlignment="1">
      <alignment horizontal="left" vertical="center" wrapText="1"/>
    </xf>
    <xf numFmtId="4" fontId="95" fillId="40" borderId="66" xfId="887" applyNumberFormat="1" applyFont="1" applyFill="1" applyBorder="1" applyAlignment="1">
      <alignment horizontal="right" vertical="center" wrapText="1"/>
    </xf>
    <xf numFmtId="4" fontId="111" fillId="40" borderId="20" xfId="887" applyNumberFormat="1" applyFont="1" applyFill="1" applyBorder="1" applyAlignment="1">
      <alignment horizontal="left" vertical="center" wrapText="1"/>
    </xf>
    <xf numFmtId="4" fontId="95" fillId="40" borderId="66" xfId="879" applyNumberFormat="1" applyFont="1" applyFill="1" applyBorder="1" applyAlignment="1">
      <alignment horizontal="right" vertical="center"/>
    </xf>
    <xf numFmtId="0" fontId="95" fillId="39" borderId="70" xfId="879" applyFont="1" applyFill="1" applyBorder="1" applyAlignment="1">
      <alignment horizontal="right" vertical="center"/>
    </xf>
    <xf numFmtId="0" fontId="95" fillId="39" borderId="71" xfId="879" applyFont="1" applyFill="1" applyBorder="1" applyAlignment="1">
      <alignment horizontal="left" vertical="center" wrapText="1"/>
    </xf>
    <xf numFmtId="4" fontId="95" fillId="65" borderId="20" xfId="887" applyNumberFormat="1" applyFont="1" applyFill="1" applyBorder="1" applyAlignment="1">
      <alignment horizontal="left" vertical="center" wrapText="1"/>
    </xf>
    <xf numFmtId="4" fontId="95" fillId="39" borderId="66" xfId="879" applyNumberFormat="1" applyFont="1" applyFill="1" applyBorder="1" applyAlignment="1">
      <alignment horizontal="right" vertical="center"/>
    </xf>
    <xf numFmtId="2" fontId="95" fillId="16" borderId="66" xfId="879" applyNumberFormat="1" applyFont="1" applyFill="1" applyBorder="1" applyAlignment="1">
      <alignment horizontal="center" vertical="center"/>
    </xf>
    <xf numFmtId="4" fontId="112" fillId="39" borderId="20" xfId="879" applyNumberFormat="1" applyFont="1" applyFill="1" applyBorder="1" applyAlignment="1">
      <alignment horizontal="right" vertical="center"/>
    </xf>
    <xf numFmtId="0" fontId="96" fillId="0" borderId="0" xfId="887" applyFont="1" applyAlignment="1">
      <alignment horizontal="left" vertical="center"/>
    </xf>
    <xf numFmtId="4" fontId="96" fillId="0" borderId="0" xfId="887" applyNumberFormat="1" applyFont="1" applyAlignment="1">
      <alignment vertical="center"/>
    </xf>
    <xf numFmtId="0" fontId="95" fillId="40" borderId="71" xfId="887" applyFont="1" applyFill="1" applyBorder="1" applyAlignment="1">
      <alignment horizontal="right" vertical="center"/>
    </xf>
    <xf numFmtId="0" fontId="95" fillId="0" borderId="0" xfId="909" applyFont="1" applyAlignment="1">
      <alignment vertical="center" wrapText="1"/>
    </xf>
    <xf numFmtId="0" fontId="96" fillId="0" borderId="5" xfId="887" applyFont="1" applyBorder="1" applyAlignment="1">
      <alignment vertical="center" wrapText="1"/>
    </xf>
    <xf numFmtId="0" fontId="95" fillId="0" borderId="68" xfId="909" applyFont="1" applyBorder="1" applyAlignment="1">
      <alignment horizontal="center" vertical="center" wrapText="1"/>
    </xf>
    <xf numFmtId="0" fontId="95" fillId="0" borderId="3" xfId="909" applyFont="1" applyBorder="1" applyAlignment="1">
      <alignment horizontal="center" vertical="center" wrapText="1"/>
    </xf>
    <xf numFmtId="0" fontId="96" fillId="0" borderId="0" xfId="887" applyFont="1" applyAlignment="1">
      <alignment horizontal="center" vertical="center" wrapText="1"/>
    </xf>
    <xf numFmtId="0" fontId="95" fillId="40" borderId="71" xfId="887" applyFont="1" applyFill="1" applyBorder="1" applyAlignment="1">
      <alignment horizontal="center" vertical="center" wrapText="1"/>
    </xf>
    <xf numFmtId="2" fontId="96" fillId="0" borderId="66" xfId="909" applyNumberFormat="1" applyFont="1" applyBorder="1" applyAlignment="1">
      <alignment horizontal="center" vertical="center" wrapText="1"/>
    </xf>
    <xf numFmtId="0" fontId="95" fillId="39" borderId="71" xfId="879" applyFont="1" applyFill="1" applyBorder="1" applyAlignment="1">
      <alignment horizontal="center" vertical="center" wrapText="1"/>
    </xf>
    <xf numFmtId="0" fontId="95" fillId="0" borderId="0" xfId="887" applyFont="1" applyAlignment="1">
      <alignment horizontal="center" vertical="center" wrapText="1"/>
    </xf>
    <xf numFmtId="0" fontId="96" fillId="0" borderId="19" xfId="879" applyFont="1" applyBorder="1" applyAlignment="1">
      <alignment horizontal="left" vertical="center" wrapText="1"/>
    </xf>
    <xf numFmtId="0" fontId="96" fillId="0" borderId="66" xfId="887" applyFont="1" applyBorder="1" applyAlignment="1">
      <alignment vertical="center" wrapText="1"/>
    </xf>
    <xf numFmtId="0" fontId="95" fillId="0" borderId="0" xfId="887" applyFont="1" applyAlignment="1">
      <alignment vertical="center"/>
    </xf>
    <xf numFmtId="0" fontId="96" fillId="0" borderId="5" xfId="22" applyFont="1" applyBorder="1" applyAlignment="1">
      <alignment horizontal="left" vertical="center"/>
    </xf>
    <xf numFmtId="0" fontId="9" fillId="0" borderId="0" xfId="4065" applyAlignment="1">
      <alignment horizontal="center"/>
    </xf>
    <xf numFmtId="0" fontId="0" fillId="0" borderId="0" xfId="0" applyAlignment="1">
      <alignment horizontal="center"/>
    </xf>
    <xf numFmtId="0" fontId="95" fillId="66" borderId="71" xfId="22" applyFont="1" applyFill="1" applyBorder="1" applyAlignment="1">
      <alignment horizontal="center" vertical="center" wrapText="1"/>
    </xf>
    <xf numFmtId="0" fontId="95" fillId="66" borderId="72" xfId="22" applyFont="1" applyFill="1" applyBorder="1" applyAlignment="1">
      <alignment horizontal="center" vertical="center" wrapText="1"/>
    </xf>
    <xf numFmtId="2" fontId="107" fillId="0" borderId="5" xfId="887" applyNumberFormat="1" applyFont="1" applyBorder="1" applyAlignment="1">
      <alignment horizontal="center" vertical="center"/>
    </xf>
    <xf numFmtId="2" fontId="107" fillId="0" borderId="6" xfId="887" applyNumberFormat="1" applyFont="1" applyBorder="1" applyAlignment="1">
      <alignment horizontal="center" vertical="center"/>
    </xf>
    <xf numFmtId="0" fontId="107" fillId="0" borderId="70" xfId="887" applyFont="1" applyBorder="1" applyAlignment="1">
      <alignment horizontal="center" vertical="center"/>
    </xf>
    <xf numFmtId="0" fontId="107" fillId="0" borderId="71" xfId="887" applyFont="1" applyBorder="1" applyAlignment="1">
      <alignment horizontal="center" vertical="center"/>
    </xf>
    <xf numFmtId="0" fontId="107" fillId="0" borderId="72" xfId="887" applyFont="1" applyBorder="1" applyAlignment="1">
      <alignment horizontal="center" vertical="center"/>
    </xf>
    <xf numFmtId="0" fontId="105" fillId="40" borderId="70" xfId="887" applyFont="1" applyFill="1" applyBorder="1" applyAlignment="1">
      <alignment horizontal="center" vertical="center"/>
    </xf>
    <xf numFmtId="0" fontId="105" fillId="40" borderId="71" xfId="887" applyFont="1" applyFill="1" applyBorder="1" applyAlignment="1">
      <alignment horizontal="center" vertical="center"/>
    </xf>
    <xf numFmtId="0" fontId="105" fillId="40" borderId="72" xfId="887" applyFont="1" applyFill="1" applyBorder="1" applyAlignment="1">
      <alignment horizontal="center" vertical="center"/>
    </xf>
    <xf numFmtId="0" fontId="95" fillId="60" borderId="70" xfId="22" applyFont="1" applyFill="1" applyBorder="1" applyAlignment="1">
      <alignment horizontal="center" vertical="center" wrapText="1"/>
    </xf>
    <xf numFmtId="0" fontId="95" fillId="60" borderId="71" xfId="22" applyFont="1" applyFill="1" applyBorder="1" applyAlignment="1">
      <alignment horizontal="center" vertical="center" wrapText="1"/>
    </xf>
    <xf numFmtId="0" fontId="95" fillId="60" borderId="72" xfId="22" applyFont="1" applyFill="1" applyBorder="1" applyAlignment="1">
      <alignment horizontal="center" vertical="center" wrapText="1"/>
    </xf>
    <xf numFmtId="0" fontId="101" fillId="0" borderId="57" xfId="887" applyFont="1" applyBorder="1" applyAlignment="1">
      <alignment horizontal="left" vertical="center"/>
    </xf>
    <xf numFmtId="0" fontId="101" fillId="0" borderId="58" xfId="887" applyFont="1" applyBorder="1" applyAlignment="1">
      <alignment horizontal="left" vertical="center"/>
    </xf>
    <xf numFmtId="0" fontId="101" fillId="0" borderId="59" xfId="887" applyFont="1" applyBorder="1" applyAlignment="1">
      <alignment horizontal="left" vertical="center"/>
    </xf>
    <xf numFmtId="0" fontId="96" fillId="60" borderId="59" xfId="887" applyFont="1" applyFill="1" applyBorder="1" applyAlignment="1">
      <alignment horizontal="center" vertical="center"/>
    </xf>
    <xf numFmtId="0" fontId="96" fillId="60" borderId="54" xfId="887" applyFont="1" applyFill="1" applyBorder="1" applyAlignment="1">
      <alignment horizontal="center" vertical="center"/>
    </xf>
    <xf numFmtId="0" fontId="96" fillId="62" borderId="54" xfId="887" applyFont="1" applyFill="1" applyBorder="1" applyAlignment="1">
      <alignment horizontal="center" vertical="center"/>
    </xf>
    <xf numFmtId="0" fontId="95" fillId="60" borderId="21" xfId="887" applyFont="1" applyFill="1" applyBorder="1" applyAlignment="1">
      <alignment horizontal="center" vertical="center"/>
    </xf>
    <xf numFmtId="0" fontId="95" fillId="60" borderId="56" xfId="887" applyFont="1" applyFill="1" applyBorder="1" applyAlignment="1">
      <alignment horizontal="center" vertical="center"/>
    </xf>
    <xf numFmtId="0" fontId="95" fillId="60" borderId="5" xfId="887" applyFont="1" applyFill="1" applyBorder="1" applyAlignment="1">
      <alignment horizontal="center" vertical="center"/>
    </xf>
    <xf numFmtId="0" fontId="95" fillId="60" borderId="6" xfId="887" applyFont="1" applyFill="1" applyBorder="1" applyAlignment="1">
      <alignment horizontal="center" vertical="center"/>
    </xf>
    <xf numFmtId="0" fontId="95" fillId="62" borderId="53" xfId="887" applyFont="1" applyFill="1" applyBorder="1" applyAlignment="1">
      <alignment horizontal="center" vertical="center"/>
    </xf>
    <xf numFmtId="0" fontId="95" fillId="60" borderId="55" xfId="887" applyFont="1" applyFill="1" applyBorder="1" applyAlignment="1">
      <alignment horizontal="center" vertical="center"/>
    </xf>
    <xf numFmtId="0" fontId="95" fillId="60" borderId="4" xfId="887" applyFont="1" applyFill="1" applyBorder="1" applyAlignment="1">
      <alignment horizontal="center" vertical="center"/>
    </xf>
    <xf numFmtId="0" fontId="95" fillId="62" borderId="19" xfId="887" applyFont="1" applyFill="1" applyBorder="1" applyAlignment="1">
      <alignment horizontal="center" vertical="center"/>
    </xf>
    <xf numFmtId="0" fontId="106" fillId="0" borderId="57" xfId="887" applyFont="1" applyBorder="1" applyAlignment="1">
      <alignment horizontal="center" vertical="center"/>
    </xf>
    <xf numFmtId="0" fontId="106" fillId="0" borderId="58" xfId="887" applyFont="1" applyBorder="1" applyAlignment="1">
      <alignment horizontal="center" vertical="center"/>
    </xf>
    <xf numFmtId="0" fontId="106" fillId="0" borderId="59" xfId="887" applyFont="1" applyBorder="1" applyAlignment="1">
      <alignment horizontal="center" vertical="center"/>
    </xf>
    <xf numFmtId="0" fontId="95" fillId="60" borderId="54" xfId="887" applyFont="1" applyFill="1" applyBorder="1" applyAlignment="1">
      <alignment horizontal="center" vertical="center" wrapText="1"/>
    </xf>
    <xf numFmtId="0" fontId="95" fillId="62" borderId="54" xfId="887" applyFont="1" applyFill="1" applyBorder="1" applyAlignment="1">
      <alignment horizontal="center" vertical="center" wrapText="1"/>
    </xf>
    <xf numFmtId="170" fontId="102" fillId="17" borderId="55" xfId="83" applyNumberFormat="1" applyFont="1" applyFill="1" applyBorder="1" applyAlignment="1" applyProtection="1">
      <alignment horizontal="center" vertical="center"/>
      <protection locked="0"/>
    </xf>
    <xf numFmtId="170" fontId="102" fillId="17" borderId="56" xfId="83" applyNumberFormat="1" applyFont="1" applyFill="1" applyBorder="1" applyAlignment="1" applyProtection="1">
      <alignment horizontal="center" vertical="center"/>
      <protection locked="0"/>
    </xf>
    <xf numFmtId="170" fontId="102" fillId="17" borderId="4" xfId="83" applyNumberFormat="1" applyFont="1" applyFill="1" applyBorder="1" applyAlignment="1" applyProtection="1">
      <alignment horizontal="center" vertical="center"/>
      <protection locked="0"/>
    </xf>
    <xf numFmtId="170" fontId="102" fillId="17" borderId="6" xfId="83" applyNumberFormat="1" applyFont="1" applyFill="1" applyBorder="1" applyAlignment="1" applyProtection="1">
      <alignment horizontal="center" vertical="center"/>
      <protection locked="0"/>
    </xf>
    <xf numFmtId="170" fontId="102" fillId="17" borderId="53" xfId="83" applyNumberFormat="1" applyFont="1" applyFill="1" applyBorder="1" applyAlignment="1" applyProtection="1">
      <alignment horizontal="center" vertical="center"/>
      <protection locked="0"/>
    </xf>
    <xf numFmtId="170" fontId="102" fillId="17" borderId="19" xfId="83" applyNumberFormat="1" applyFont="1" applyFill="1" applyBorder="1" applyAlignment="1" applyProtection="1">
      <alignment horizontal="center" vertical="center"/>
      <protection locked="0"/>
    </xf>
    <xf numFmtId="2" fontId="102" fillId="16" borderId="57" xfId="887" applyNumberFormat="1" applyFont="1" applyFill="1" applyBorder="1" applyAlignment="1">
      <alignment horizontal="center" vertical="center"/>
    </xf>
    <xf numFmtId="2" fontId="102" fillId="16" borderId="59" xfId="887" applyNumberFormat="1" applyFont="1" applyFill="1" applyBorder="1" applyAlignment="1">
      <alignment horizontal="center" vertical="center"/>
    </xf>
    <xf numFmtId="0" fontId="101" fillId="0" borderId="67" xfId="22" applyFont="1" applyBorder="1" applyAlignment="1">
      <alignment horizontal="center" wrapText="1"/>
    </xf>
    <xf numFmtId="0" fontId="101" fillId="0" borderId="68" xfId="22" applyFont="1" applyBorder="1" applyAlignment="1">
      <alignment horizontal="center" wrapText="1"/>
    </xf>
    <xf numFmtId="0" fontId="101" fillId="0" borderId="69" xfId="22" applyFont="1" applyBorder="1" applyAlignment="1">
      <alignment horizontal="center" wrapText="1"/>
    </xf>
    <xf numFmtId="0" fontId="101" fillId="0" borderId="2" xfId="22" applyFont="1" applyBorder="1" applyAlignment="1">
      <alignment horizontal="center" wrapText="1"/>
    </xf>
    <xf numFmtId="0" fontId="101" fillId="0" borderId="0" xfId="22" applyFont="1" applyAlignment="1">
      <alignment horizontal="center" wrapText="1"/>
    </xf>
    <xf numFmtId="0" fontId="101" fillId="0" borderId="3" xfId="22" applyFont="1" applyBorder="1" applyAlignment="1">
      <alignment horizontal="center" wrapText="1"/>
    </xf>
    <xf numFmtId="0" fontId="101" fillId="0" borderId="4" xfId="22" applyFont="1" applyBorder="1" applyAlignment="1">
      <alignment horizontal="center" wrapText="1"/>
    </xf>
    <xf numFmtId="0" fontId="101" fillId="0" borderId="5" xfId="22" applyFont="1" applyBorder="1" applyAlignment="1">
      <alignment horizontal="center" wrapText="1"/>
    </xf>
    <xf numFmtId="0" fontId="101" fillId="0" borderId="6" xfId="22" applyFont="1" applyBorder="1" applyAlignment="1">
      <alignment horizontal="center" wrapText="1"/>
    </xf>
    <xf numFmtId="4" fontId="96" fillId="0" borderId="70" xfId="29" applyNumberFormat="1" applyFont="1" applyFill="1" applyBorder="1" applyAlignment="1" applyProtection="1">
      <alignment horizontal="left" vertical="center" wrapText="1"/>
    </xf>
    <xf numFmtId="4" fontId="96" fillId="0" borderId="71" xfId="29" applyNumberFormat="1" applyFont="1" applyFill="1" applyBorder="1" applyAlignment="1" applyProtection="1">
      <alignment horizontal="left" vertical="center" wrapText="1"/>
    </xf>
    <xf numFmtId="4" fontId="96" fillId="0" borderId="67" xfId="887" applyNumberFormat="1" applyFont="1" applyBorder="1" applyAlignment="1">
      <alignment horizontal="center" vertical="center"/>
    </xf>
    <xf numFmtId="4" fontId="96" fillId="0" borderId="68" xfId="887" applyNumberFormat="1" applyFont="1" applyBorder="1" applyAlignment="1">
      <alignment horizontal="center" vertical="center"/>
    </xf>
    <xf numFmtId="0" fontId="91" fillId="0" borderId="68" xfId="909" applyFont="1" applyBorder="1" applyAlignment="1">
      <alignment horizontal="center" vertical="center"/>
    </xf>
    <xf numFmtId="0" fontId="91" fillId="0" borderId="69" xfId="909" applyFont="1" applyBorder="1" applyAlignment="1">
      <alignment horizontal="center" vertical="center"/>
    </xf>
    <xf numFmtId="0" fontId="91" fillId="0" borderId="2" xfId="909" applyFont="1" applyBorder="1" applyAlignment="1">
      <alignment horizontal="center" vertical="center"/>
    </xf>
    <xf numFmtId="0" fontId="91" fillId="0" borderId="0" xfId="909" applyFont="1" applyAlignment="1">
      <alignment horizontal="center" vertical="center"/>
    </xf>
    <xf numFmtId="0" fontId="91" fillId="0" borderId="3" xfId="909" applyFont="1" applyBorder="1" applyAlignment="1">
      <alignment horizontal="center" vertical="center"/>
    </xf>
    <xf numFmtId="0" fontId="91" fillId="0" borderId="4" xfId="909" applyFont="1" applyBorder="1" applyAlignment="1">
      <alignment horizontal="center" vertical="center"/>
    </xf>
    <xf numFmtId="0" fontId="91" fillId="0" borderId="5" xfId="909" applyFont="1" applyBorder="1" applyAlignment="1">
      <alignment horizontal="center" vertical="center"/>
    </xf>
    <xf numFmtId="0" fontId="91" fillId="0" borderId="6" xfId="909" applyFont="1" applyBorder="1" applyAlignment="1">
      <alignment horizontal="center" vertical="center"/>
    </xf>
    <xf numFmtId="0" fontId="101" fillId="0" borderId="70" xfId="887" applyFont="1" applyBorder="1" applyAlignment="1">
      <alignment horizontal="center" vertical="center"/>
    </xf>
    <xf numFmtId="0" fontId="91" fillId="0" borderId="71" xfId="909" applyFont="1" applyBorder="1" applyAlignment="1">
      <alignment horizontal="center"/>
    </xf>
    <xf numFmtId="0" fontId="91" fillId="0" borderId="72" xfId="909" applyFont="1" applyBorder="1" applyAlignment="1">
      <alignment horizontal="center"/>
    </xf>
    <xf numFmtId="0" fontId="110" fillId="0" borderId="67" xfId="887" applyFont="1" applyBorder="1" applyAlignment="1">
      <alignment horizontal="center" vertical="center"/>
    </xf>
    <xf numFmtId="0" fontId="110" fillId="0" borderId="68" xfId="887" applyFont="1" applyBorder="1" applyAlignment="1">
      <alignment horizontal="center" vertical="center"/>
    </xf>
    <xf numFmtId="0" fontId="110" fillId="0" borderId="69" xfId="887" applyFont="1" applyBorder="1" applyAlignment="1">
      <alignment horizontal="center" vertical="center"/>
    </xf>
    <xf numFmtId="0" fontId="110" fillId="0" borderId="4" xfId="887" applyFont="1" applyBorder="1" applyAlignment="1">
      <alignment horizontal="center" vertical="center"/>
    </xf>
    <xf numFmtId="0" fontId="110" fillId="0" borderId="5" xfId="887" applyFont="1" applyBorder="1" applyAlignment="1">
      <alignment horizontal="center" vertical="center"/>
    </xf>
    <xf numFmtId="0" fontId="110" fillId="0" borderId="6" xfId="887" applyFont="1" applyBorder="1" applyAlignment="1">
      <alignment horizontal="center" vertical="center"/>
    </xf>
  </cellXfs>
  <cellStyles count="7018">
    <cellStyle name="20 % - Akzent1 2" xfId="1" xr:uid="{00000000-0005-0000-0000-000000000000}"/>
    <cellStyle name="20 % - Akzent1 2 2" xfId="969" xr:uid="{A1C58275-86DC-458E-9E45-314FA0B2DD92}"/>
    <cellStyle name="20 % - Akzent1 2 2 2" xfId="2222" xr:uid="{612282C2-CC9C-41FC-8254-6748B8B2128A}"/>
    <cellStyle name="20 % - Akzent1 2 2 2 2" xfId="3664" xr:uid="{630483D2-045F-4703-9E46-5C8D54E04501}"/>
    <cellStyle name="20 % - Akzent1 2 2 2 2 2" xfId="6612" xr:uid="{F9D37780-EF87-46E8-B7FD-BDA31783E76B}"/>
    <cellStyle name="20 % - Akzent1 2 2 2 3" xfId="5171" xr:uid="{533B915A-FDE4-4DEA-930F-8FD04AD84320}"/>
    <cellStyle name="20 % - Akzent1 2 2 3" xfId="2950" xr:uid="{30779ECD-086D-49B4-88BB-3267EB4E948E}"/>
    <cellStyle name="20 % - Akzent1 2 2 3 2" xfId="5898" xr:uid="{7321AC2F-0CDF-41D2-9F20-6B9329707F30}"/>
    <cellStyle name="20 % - Akzent1 2 2 4" xfId="4436" xr:uid="{31D60F08-E6A9-4A6D-ACCD-A9702F06C47D}"/>
    <cellStyle name="20 % - Akzent1 2 3" xfId="1862" xr:uid="{5C058434-463E-4FF0-807E-5472554C8246}"/>
    <cellStyle name="20 % - Akzent1 2 3 2" xfId="3309" xr:uid="{298E017D-495A-46FD-98CF-D9A1334F38D3}"/>
    <cellStyle name="20 % - Akzent1 2 3 2 2" xfId="6257" xr:uid="{D2D386F2-820C-4755-964B-64D316A14D04}"/>
    <cellStyle name="20 % - Akzent1 2 3 3" xfId="4814" xr:uid="{2FDCB7E8-4DD6-4BD8-8363-2CDC5A499284}"/>
    <cellStyle name="20 % - Akzent1 2 4" xfId="2596" xr:uid="{6030282E-6A0B-420D-AF7B-1A0862BFE82D}"/>
    <cellStyle name="20 % - Akzent1 2 4 2" xfId="5544" xr:uid="{11623E08-D8BE-4C7D-AB4E-D78BDC4F6328}"/>
    <cellStyle name="20 % - Akzent1 2 5" xfId="4076" xr:uid="{5CD00A8A-045D-4E0A-BAF3-F01092938B2F}"/>
    <cellStyle name="20 % - Akzent1 3" xfId="912" xr:uid="{5982B7DB-32B0-4CCE-AEAD-F77C7366A5DC}"/>
    <cellStyle name="20 % - Akzent2 2" xfId="2" xr:uid="{00000000-0005-0000-0000-000001000000}"/>
    <cellStyle name="20 % - Akzent2 2 2" xfId="970" xr:uid="{72C0CF24-95EE-4BC9-87A6-1ADFEC351EE3}"/>
    <cellStyle name="20 % - Akzent2 2 2 2" xfId="2223" xr:uid="{CDF16965-054F-4F86-ACF2-5D00344077D5}"/>
    <cellStyle name="20 % - Akzent2 2 2 2 2" xfId="3665" xr:uid="{7C721715-0382-485B-BD64-C747010A329D}"/>
    <cellStyle name="20 % - Akzent2 2 2 2 2 2" xfId="6613" xr:uid="{489EF6BB-20F1-4C5F-A833-F201326308E5}"/>
    <cellStyle name="20 % - Akzent2 2 2 2 3" xfId="5172" xr:uid="{E36194DF-0DF2-48E9-AA1E-C4C56C998FC5}"/>
    <cellStyle name="20 % - Akzent2 2 2 3" xfId="2951" xr:uid="{EC5D1BF4-4CF0-409B-8158-4F4152F8EE31}"/>
    <cellStyle name="20 % - Akzent2 2 2 3 2" xfId="5899" xr:uid="{C38F9C1D-6F16-4688-8108-F37BCE76051A}"/>
    <cellStyle name="20 % - Akzent2 2 2 4" xfId="4437" xr:uid="{AB0FC284-F5C9-4E7E-A396-5185F8322DA0}"/>
    <cellStyle name="20 % - Akzent2 2 3" xfId="1863" xr:uid="{EA74194A-EEC7-465F-815A-B4D0B8A30828}"/>
    <cellStyle name="20 % - Akzent2 2 3 2" xfId="3310" xr:uid="{CF93F1E5-F913-4090-B8EC-A28C664C18B3}"/>
    <cellStyle name="20 % - Akzent2 2 3 2 2" xfId="6258" xr:uid="{B0547328-CBA6-4898-9206-EB6F1AE17C71}"/>
    <cellStyle name="20 % - Akzent2 2 3 3" xfId="4815" xr:uid="{5094C279-1C2C-47ED-82D1-D81D5035F665}"/>
    <cellStyle name="20 % - Akzent2 2 4" xfId="2597" xr:uid="{8B445CC4-DAD6-407D-A477-1107AEE86FCF}"/>
    <cellStyle name="20 % - Akzent2 2 4 2" xfId="5545" xr:uid="{F20BEE07-7CDD-47E0-91D9-B3CEA69BF6C4}"/>
    <cellStyle name="20 % - Akzent2 2 5" xfId="4077" xr:uid="{011C545E-4628-4157-A453-BED0304C54EA}"/>
    <cellStyle name="20 % - Akzent2 3" xfId="913" xr:uid="{C7715C65-1C2E-4593-BE5A-FEB7B366274E}"/>
    <cellStyle name="20 % - Akzent3 2" xfId="3" xr:uid="{00000000-0005-0000-0000-000002000000}"/>
    <cellStyle name="20 % - Akzent3 2 2" xfId="971" xr:uid="{0EAD0AF8-2EAB-48EF-8AC7-5624EEFC51A3}"/>
    <cellStyle name="20 % - Akzent3 2 2 2" xfId="2224" xr:uid="{3AD31B61-A73D-4645-8D37-BD0B5FB15F2C}"/>
    <cellStyle name="20 % - Akzent3 2 2 2 2" xfId="3666" xr:uid="{7DA80E9E-A683-4FE6-BDF8-D9E65A576146}"/>
    <cellStyle name="20 % - Akzent3 2 2 2 2 2" xfId="6614" xr:uid="{1DAA0AE6-53DA-4D4C-884D-422CE1724AE8}"/>
    <cellStyle name="20 % - Akzent3 2 2 2 3" xfId="5173" xr:uid="{6F267613-7D79-4E6B-B69E-1043DCDAE9E4}"/>
    <cellStyle name="20 % - Akzent3 2 2 3" xfId="2952" xr:uid="{CD4CE4FC-0A9F-4657-B8E3-3108BED30EDA}"/>
    <cellStyle name="20 % - Akzent3 2 2 3 2" xfId="5900" xr:uid="{14A533AF-8B69-4B18-9C86-AC0814ABC116}"/>
    <cellStyle name="20 % - Akzent3 2 2 4" xfId="4438" xr:uid="{1A750DC3-FB30-40E5-BEDA-8A2A0EE5173F}"/>
    <cellStyle name="20 % - Akzent3 2 3" xfId="1864" xr:uid="{F9518356-01F4-498A-B5A0-3D539F10B65E}"/>
    <cellStyle name="20 % - Akzent3 2 3 2" xfId="3311" xr:uid="{8539CD2B-AED5-4364-975E-B6B1539D6909}"/>
    <cellStyle name="20 % - Akzent3 2 3 2 2" xfId="6259" xr:uid="{16DFE23D-65A3-4EB1-9823-544151657BEC}"/>
    <cellStyle name="20 % - Akzent3 2 3 3" xfId="4816" xr:uid="{6F50F223-0913-4DC6-A8F1-D0362F56307B}"/>
    <cellStyle name="20 % - Akzent3 2 4" xfId="2598" xr:uid="{E5868B21-6FAF-4EC9-A7A0-D58ADD5E8D60}"/>
    <cellStyle name="20 % - Akzent3 2 4 2" xfId="5546" xr:uid="{FBB3AF4C-7040-45B7-93AC-6A3EB2C87E89}"/>
    <cellStyle name="20 % - Akzent3 2 5" xfId="4078" xr:uid="{DE02D35A-3795-4CDC-9E12-C687EC628B23}"/>
    <cellStyle name="20 % - Akzent3 3" xfId="914" xr:uid="{1834CEA1-8934-4AD2-B982-AF5A395CD0FC}"/>
    <cellStyle name="20 % - Akzent4 2" xfId="4" xr:uid="{00000000-0005-0000-0000-000003000000}"/>
    <cellStyle name="20 % - Akzent4 2 2" xfId="972" xr:uid="{0A81FD7D-0111-4C65-825B-07EC5AC3E5D7}"/>
    <cellStyle name="20 % - Akzent4 2 2 2" xfId="2225" xr:uid="{66609B30-DA8A-414D-9860-FE5C7892A15C}"/>
    <cellStyle name="20 % - Akzent4 2 2 2 2" xfId="3667" xr:uid="{6B738970-A070-4219-8413-D29DA7905AB2}"/>
    <cellStyle name="20 % - Akzent4 2 2 2 2 2" xfId="6615" xr:uid="{7CB2FB1F-C04D-4882-A755-C225C93B86F3}"/>
    <cellStyle name="20 % - Akzent4 2 2 2 3" xfId="5174" xr:uid="{FA4EB2A6-B170-4055-8DE0-6745BF2B98AC}"/>
    <cellStyle name="20 % - Akzent4 2 2 3" xfId="2953" xr:uid="{44C6E828-A546-4386-85A6-E3B86E1BA212}"/>
    <cellStyle name="20 % - Akzent4 2 2 3 2" xfId="5901" xr:uid="{DF91B054-E3CF-4A17-9630-9A950ED9F391}"/>
    <cellStyle name="20 % - Akzent4 2 2 4" xfId="4439" xr:uid="{FB50DE6A-B70A-4888-8C2A-82DAD04B4AD7}"/>
    <cellStyle name="20 % - Akzent4 2 3" xfId="1865" xr:uid="{3339C2E4-1C7B-48FC-8D80-A85790AFF2D8}"/>
    <cellStyle name="20 % - Akzent4 2 3 2" xfId="3312" xr:uid="{6537D9F7-71BC-4FC2-BE0B-7C28339EB560}"/>
    <cellStyle name="20 % - Akzent4 2 3 2 2" xfId="6260" xr:uid="{F9956758-C2CF-437B-823B-EE66008569AF}"/>
    <cellStyle name="20 % - Akzent4 2 3 3" xfId="4817" xr:uid="{10961D57-4CA7-4A87-80A6-7F9A9FCBA982}"/>
    <cellStyle name="20 % - Akzent4 2 4" xfId="2599" xr:uid="{110A207D-4594-412B-A6DF-1F749D73F49D}"/>
    <cellStyle name="20 % - Akzent4 2 4 2" xfId="5547" xr:uid="{E6888C25-AC4F-42C3-8290-0A58BB49D982}"/>
    <cellStyle name="20 % - Akzent4 2 5" xfId="4079" xr:uid="{7BA85257-65AB-4CEE-98CB-E53107F33AD8}"/>
    <cellStyle name="20 % - Akzent4 3" xfId="915" xr:uid="{4A2F5EF5-5964-4E99-ADCA-A8A862C3C5EF}"/>
    <cellStyle name="20 % - Akzent5 2" xfId="5" xr:uid="{00000000-0005-0000-0000-000004000000}"/>
    <cellStyle name="20 % - Akzent5 2 2" xfId="973" xr:uid="{9D96E1A1-DA38-4446-B7DA-E754868ACB47}"/>
    <cellStyle name="20 % - Akzent5 2 2 2" xfId="2226" xr:uid="{B764879C-5C5A-4F4D-95D3-6B335E25A36E}"/>
    <cellStyle name="20 % - Akzent5 2 2 2 2" xfId="3668" xr:uid="{9EC6009F-B234-4026-8250-790A604B28C3}"/>
    <cellStyle name="20 % - Akzent5 2 2 2 2 2" xfId="6616" xr:uid="{59599979-788B-46E6-B7A3-BD3C816A1B02}"/>
    <cellStyle name="20 % - Akzent5 2 2 2 3" xfId="5175" xr:uid="{66E5664E-963D-4527-BBD5-1C016D4968EE}"/>
    <cellStyle name="20 % - Akzent5 2 2 3" xfId="2954" xr:uid="{C7EDBB37-99B9-42D8-AF01-D7FC8049AB3F}"/>
    <cellStyle name="20 % - Akzent5 2 2 3 2" xfId="5902" xr:uid="{14FAEFC7-80E2-41B1-A711-CB4E6CF05BC6}"/>
    <cellStyle name="20 % - Akzent5 2 2 4" xfId="4440" xr:uid="{89EE6A5C-4839-4BC3-8621-9F0C8C322371}"/>
    <cellStyle name="20 % - Akzent5 2 3" xfId="1866" xr:uid="{E49CDCD5-C33B-4278-A666-1322AA76EBB7}"/>
    <cellStyle name="20 % - Akzent5 2 3 2" xfId="3313" xr:uid="{8D1790C0-0B8C-48C9-A0E6-06F34FF471A2}"/>
    <cellStyle name="20 % - Akzent5 2 3 2 2" xfId="6261" xr:uid="{4062539B-A8B7-461D-8DE8-305029009C25}"/>
    <cellStyle name="20 % - Akzent5 2 3 3" xfId="4818" xr:uid="{A977B363-5AB8-4984-AA1E-500B89DDA0E1}"/>
    <cellStyle name="20 % - Akzent5 2 4" xfId="2600" xr:uid="{6E81A3A1-EB52-4F90-88FE-03C0C6BD95EE}"/>
    <cellStyle name="20 % - Akzent5 2 4 2" xfId="5548" xr:uid="{73935E12-0A3C-4D06-8255-B087DF280B9D}"/>
    <cellStyle name="20 % - Akzent5 2 5" xfId="4080" xr:uid="{8346673D-28BA-4019-9E34-70FC343312CD}"/>
    <cellStyle name="20 % - Akzent5 3" xfId="916" xr:uid="{0499B9FB-9CAE-49CF-88DF-1B97491F4EFE}"/>
    <cellStyle name="20 % - Akzent6 2" xfId="6" xr:uid="{00000000-0005-0000-0000-000005000000}"/>
    <cellStyle name="20 % - Akzent6 2 2" xfId="974" xr:uid="{A2FFABD5-39FC-4F5D-8304-6857D0AC015F}"/>
    <cellStyle name="20 % - Akzent6 2 2 2" xfId="2227" xr:uid="{4FC0EA69-9C75-4752-BAFF-89C0B601D2BB}"/>
    <cellStyle name="20 % - Akzent6 2 2 2 2" xfId="3669" xr:uid="{CD9291AE-CC98-4347-A031-62C7F4B2F1E5}"/>
    <cellStyle name="20 % - Akzent6 2 2 2 2 2" xfId="6617" xr:uid="{7E0B83C0-EF00-42E0-B4EA-F866B098C5C4}"/>
    <cellStyle name="20 % - Akzent6 2 2 2 3" xfId="5176" xr:uid="{3BE8D08A-C6DA-41FD-987C-658A85C50E52}"/>
    <cellStyle name="20 % - Akzent6 2 2 3" xfId="2955" xr:uid="{1C6FB8D5-5F40-497F-A8A2-14C074822AB7}"/>
    <cellStyle name="20 % - Akzent6 2 2 3 2" xfId="5903" xr:uid="{3FAD14B8-DC3A-409A-BE34-2725C9C513C0}"/>
    <cellStyle name="20 % - Akzent6 2 2 4" xfId="4441" xr:uid="{6EBF4207-1F80-477D-82D7-7CDBEECB255E}"/>
    <cellStyle name="20 % - Akzent6 2 3" xfId="1867" xr:uid="{7E4CD408-C523-4807-9F7E-2AE4EE9F8CF5}"/>
    <cellStyle name="20 % - Akzent6 2 3 2" xfId="3314" xr:uid="{526DB203-55D5-4242-A35F-731F78E21B2C}"/>
    <cellStyle name="20 % - Akzent6 2 3 2 2" xfId="6262" xr:uid="{0E037D71-6821-47BC-8670-CEBF8E2A7EAF}"/>
    <cellStyle name="20 % - Akzent6 2 3 3" xfId="4819" xr:uid="{6CA847E2-E192-45EA-AF0B-788108B4E936}"/>
    <cellStyle name="20 % - Akzent6 2 4" xfId="2601" xr:uid="{C18F9FE3-0CAC-46B4-811B-14884983A823}"/>
    <cellStyle name="20 % - Akzent6 2 4 2" xfId="5549" xr:uid="{86E05B6C-821C-446E-B9BD-0457E474E635}"/>
    <cellStyle name="20 % - Akzent6 2 5" xfId="4081" xr:uid="{DCA02521-9A6D-40EA-99C4-0224B803313B}"/>
    <cellStyle name="20 % - Akzent6 3" xfId="917" xr:uid="{8F3D73F6-4B4B-4192-ADD6-ED84E03F40C1}"/>
    <cellStyle name="20% - Accent1 2" xfId="39" xr:uid="{00000000-0005-0000-0000-000006000000}"/>
    <cellStyle name="20% - Accent1 2 2" xfId="975" xr:uid="{B9F765B1-0669-4C50-B701-089877283B57}"/>
    <cellStyle name="20% - Accent2 2" xfId="40" xr:uid="{00000000-0005-0000-0000-000007000000}"/>
    <cellStyle name="20% - Accent2 2 2" xfId="976" xr:uid="{11AA2F47-E003-4FA5-BECA-83AAB67AF2FF}"/>
    <cellStyle name="20% - Accent3 2" xfId="41" xr:uid="{00000000-0005-0000-0000-000008000000}"/>
    <cellStyle name="20% - Accent3 2 2" xfId="977" xr:uid="{C9BF0C80-475C-433A-8EB6-C3EF287DAFFA}"/>
    <cellStyle name="20% - Accent4 2" xfId="42" xr:uid="{00000000-0005-0000-0000-000009000000}"/>
    <cellStyle name="20% - Accent4 2 2" xfId="978" xr:uid="{60E90068-A7EB-4D42-95CF-4A4CDCC12B9F}"/>
    <cellStyle name="20% - Accent5 2" xfId="43" xr:uid="{00000000-0005-0000-0000-00000A000000}"/>
    <cellStyle name="20% - Accent5 2 2" xfId="979" xr:uid="{D657758B-A7AE-49D6-BE78-872C7B9F429A}"/>
    <cellStyle name="20% - Accent6 2" xfId="44" xr:uid="{00000000-0005-0000-0000-00000B000000}"/>
    <cellStyle name="20% - Accent6 2 2" xfId="980" xr:uid="{01BFDBBC-53D2-4600-9CA8-8274EBA93C99}"/>
    <cellStyle name="40 % - Akzent1 2" xfId="7" xr:uid="{00000000-0005-0000-0000-00000C000000}"/>
    <cellStyle name="40 % - Akzent1 2 2" xfId="981" xr:uid="{62D51EBA-40BA-4507-8740-B11303E07A17}"/>
    <cellStyle name="40 % - Akzent1 2 2 2" xfId="2228" xr:uid="{6437DCB7-EF9E-4526-8B85-6FADFD0790C8}"/>
    <cellStyle name="40 % - Akzent1 2 2 2 2" xfId="3670" xr:uid="{ED816385-0A9B-4C54-8430-BE1BBD0F4A5D}"/>
    <cellStyle name="40 % - Akzent1 2 2 2 2 2" xfId="6618" xr:uid="{065F248B-86E6-4FE0-B585-D0F059B00F7B}"/>
    <cellStyle name="40 % - Akzent1 2 2 2 3" xfId="5177" xr:uid="{814C162D-E7E9-4B2B-8B58-79157C0BFC6F}"/>
    <cellStyle name="40 % - Akzent1 2 2 3" xfId="2956" xr:uid="{452DD793-A8FF-4AAE-A5AA-7285E5A3EE49}"/>
    <cellStyle name="40 % - Akzent1 2 2 3 2" xfId="5904" xr:uid="{B3A3FCFE-660B-4521-85B4-E7859E628AB6}"/>
    <cellStyle name="40 % - Akzent1 2 2 4" xfId="4442" xr:uid="{1A57334A-1FC2-4337-9B5A-6B051918E36D}"/>
    <cellStyle name="40 % - Akzent1 2 3" xfId="1868" xr:uid="{244DD173-4F83-4448-BB60-8C0FB6648D63}"/>
    <cellStyle name="40 % - Akzent1 2 3 2" xfId="3315" xr:uid="{7B7D95A1-5037-40F2-8024-FB435905A354}"/>
    <cellStyle name="40 % - Akzent1 2 3 2 2" xfId="6263" xr:uid="{2F905792-AF51-4964-A000-368CABFD6766}"/>
    <cellStyle name="40 % - Akzent1 2 3 3" xfId="4820" xr:uid="{E05EF8AE-D0B7-4A68-A16E-0F2DD2BD3A5E}"/>
    <cellStyle name="40 % - Akzent1 2 4" xfId="2602" xr:uid="{5F859FE9-585F-47BA-A3E7-A0923172F228}"/>
    <cellStyle name="40 % - Akzent1 2 4 2" xfId="5550" xr:uid="{E0F8788A-68A9-41E5-9589-009056DE7F9A}"/>
    <cellStyle name="40 % - Akzent1 2 5" xfId="4082" xr:uid="{245AFC33-C19C-49BC-9A05-067A183DAAE0}"/>
    <cellStyle name="40 % - Akzent1 3" xfId="918" xr:uid="{430A9E36-D7E4-4E06-984A-C4B328A9356E}"/>
    <cellStyle name="40 % - Akzent2 2" xfId="8" xr:uid="{00000000-0005-0000-0000-00000D000000}"/>
    <cellStyle name="40 % - Akzent2 2 2" xfId="982" xr:uid="{00666C4E-B2A7-45CC-8481-110FE4439BB0}"/>
    <cellStyle name="40 % - Akzent2 2 2 2" xfId="2229" xr:uid="{9281F394-8757-4B99-85AC-3A2E133FEB0E}"/>
    <cellStyle name="40 % - Akzent2 2 2 2 2" xfId="3671" xr:uid="{C5590C48-D0DC-4286-BC34-F7E67BB82120}"/>
    <cellStyle name="40 % - Akzent2 2 2 2 2 2" xfId="6619" xr:uid="{FD8DACCA-6436-43DD-87BE-355BEF5EDE74}"/>
    <cellStyle name="40 % - Akzent2 2 2 2 3" xfId="5178" xr:uid="{6B38E1B7-EF5D-4525-B5AA-4E1921A9A9E7}"/>
    <cellStyle name="40 % - Akzent2 2 2 3" xfId="2957" xr:uid="{03A20985-1ECE-4C2D-8B36-10E0C6E0BD62}"/>
    <cellStyle name="40 % - Akzent2 2 2 3 2" xfId="5905" xr:uid="{E1B14215-F89F-4F9B-A4D6-53C56536ADFF}"/>
    <cellStyle name="40 % - Akzent2 2 2 4" xfId="4443" xr:uid="{99D4CF59-4223-46CB-AB57-E0BC8546E1A0}"/>
    <cellStyle name="40 % - Akzent2 2 3" xfId="1869" xr:uid="{BA543A23-6151-436B-965E-674852A8BC1C}"/>
    <cellStyle name="40 % - Akzent2 2 3 2" xfId="3316" xr:uid="{691443B3-C1BF-408B-AF2F-792A386B245B}"/>
    <cellStyle name="40 % - Akzent2 2 3 2 2" xfId="6264" xr:uid="{142A835C-F903-4258-A1A7-4F47B4139DF1}"/>
    <cellStyle name="40 % - Akzent2 2 3 3" xfId="4821" xr:uid="{9535F8B1-6250-4117-A288-E884D2EC7180}"/>
    <cellStyle name="40 % - Akzent2 2 4" xfId="2603" xr:uid="{D7EAFFB1-59D7-46D1-A073-D8DA35F836EF}"/>
    <cellStyle name="40 % - Akzent2 2 4 2" xfId="5551" xr:uid="{6604681F-9D32-4E5A-9BFD-4A8BFD3B6D08}"/>
    <cellStyle name="40 % - Akzent2 2 5" xfId="4083" xr:uid="{9BD6FF8B-8A3A-4887-87F4-9F36744439EE}"/>
    <cellStyle name="40 % - Akzent2 3" xfId="919" xr:uid="{2A9EA758-A417-409E-B1C2-3DBC2AE94CFE}"/>
    <cellStyle name="40 % - Akzent3 2" xfId="9" xr:uid="{00000000-0005-0000-0000-00000E000000}"/>
    <cellStyle name="40 % - Akzent3 2 2" xfId="983" xr:uid="{138BA4CC-112A-4EF9-956F-CCE415EFF0AF}"/>
    <cellStyle name="40 % - Akzent3 2 2 2" xfId="2230" xr:uid="{5C653181-4154-4536-BDAA-D3B77375A227}"/>
    <cellStyle name="40 % - Akzent3 2 2 2 2" xfId="3672" xr:uid="{0DAF4DCE-06CE-48F5-B78D-072CD1CD7C90}"/>
    <cellStyle name="40 % - Akzent3 2 2 2 2 2" xfId="6620" xr:uid="{D318155C-12D6-444C-8B91-6BB3C4C71638}"/>
    <cellStyle name="40 % - Akzent3 2 2 2 3" xfId="5179" xr:uid="{E77E0C4C-D3CE-4253-B744-3D21F9B91798}"/>
    <cellStyle name="40 % - Akzent3 2 2 3" xfId="2958" xr:uid="{209A3E9A-1B6E-46E1-8220-3EF6041C7710}"/>
    <cellStyle name="40 % - Akzent3 2 2 3 2" xfId="5906" xr:uid="{966DC7E0-E37E-4A5E-A14F-3AA78AA7413C}"/>
    <cellStyle name="40 % - Akzent3 2 2 4" xfId="4444" xr:uid="{8A217E2D-665E-4CB4-8863-1B77A1D335F6}"/>
    <cellStyle name="40 % - Akzent3 2 3" xfId="1870" xr:uid="{0DFBDA02-0167-4345-AF2F-4596DBB60343}"/>
    <cellStyle name="40 % - Akzent3 2 3 2" xfId="3317" xr:uid="{14257BFF-2CD0-4A81-8A6A-D03FBFA50E59}"/>
    <cellStyle name="40 % - Akzent3 2 3 2 2" xfId="6265" xr:uid="{D90979C2-0F75-49B3-8E71-1624C248E5E4}"/>
    <cellStyle name="40 % - Akzent3 2 3 3" xfId="4822" xr:uid="{28E99020-B233-45B0-887F-269470050CBC}"/>
    <cellStyle name="40 % - Akzent3 2 4" xfId="2604" xr:uid="{BB050966-3341-47F7-97CD-6959467035C2}"/>
    <cellStyle name="40 % - Akzent3 2 4 2" xfId="5552" xr:uid="{3028B4D1-71B3-4566-B7E2-28861126042B}"/>
    <cellStyle name="40 % - Akzent3 2 5" xfId="4084" xr:uid="{C75EA66F-43E7-4F4D-8BC8-AE3F64E28510}"/>
    <cellStyle name="40 % - Akzent3 3" xfId="920" xr:uid="{7A55EF10-60D5-4228-A8E3-D8CD82AA7FBF}"/>
    <cellStyle name="40 % - Akzent4 2" xfId="10" xr:uid="{00000000-0005-0000-0000-00000F000000}"/>
    <cellStyle name="40 % - Akzent4 2 2" xfId="984" xr:uid="{F8E57B2A-6199-4720-8B9B-5B7C25ADD051}"/>
    <cellStyle name="40 % - Akzent4 2 2 2" xfId="2231" xr:uid="{567156A2-4AC1-4D7B-B610-0FD3DFD19237}"/>
    <cellStyle name="40 % - Akzent4 2 2 2 2" xfId="3673" xr:uid="{7603E8A9-D622-4DAF-98BD-2BBD0909821F}"/>
    <cellStyle name="40 % - Akzent4 2 2 2 2 2" xfId="6621" xr:uid="{65036816-2871-4A1D-9281-E348BB6F2F2C}"/>
    <cellStyle name="40 % - Akzent4 2 2 2 3" xfId="5180" xr:uid="{8CF2993E-0DB4-42B2-8A58-9997E63D1AED}"/>
    <cellStyle name="40 % - Akzent4 2 2 3" xfId="2959" xr:uid="{0C372D78-DD32-48ED-8076-0C8E9085EA7D}"/>
    <cellStyle name="40 % - Akzent4 2 2 3 2" xfId="5907" xr:uid="{2D3E7AFC-BFF4-41EF-A50C-10D982B65F49}"/>
    <cellStyle name="40 % - Akzent4 2 2 4" xfId="4445" xr:uid="{F1F11BAC-8D7E-4000-8233-23A43E2CAFEE}"/>
    <cellStyle name="40 % - Akzent4 2 3" xfId="1871" xr:uid="{26CA9BD5-389E-4211-BF9D-AF19ACDB17F8}"/>
    <cellStyle name="40 % - Akzent4 2 3 2" xfId="3318" xr:uid="{D349D208-B36B-4C8E-9119-7B725FDDA6EC}"/>
    <cellStyle name="40 % - Akzent4 2 3 2 2" xfId="6266" xr:uid="{30E199B3-E3A0-4E8F-B6C4-983CA7E0E8E1}"/>
    <cellStyle name="40 % - Akzent4 2 3 3" xfId="4823" xr:uid="{35EE31DF-4847-4B51-B24A-117684FFACFC}"/>
    <cellStyle name="40 % - Akzent4 2 4" xfId="2605" xr:uid="{6449593B-7B20-4EB0-B592-ABBE113631CF}"/>
    <cellStyle name="40 % - Akzent4 2 4 2" xfId="5553" xr:uid="{7096D70F-66B1-4FA8-BC24-D44F418E43F6}"/>
    <cellStyle name="40 % - Akzent4 2 5" xfId="4085" xr:uid="{376A656C-7CC6-4055-B631-C50475563960}"/>
    <cellStyle name="40 % - Akzent4 3" xfId="921" xr:uid="{CBEAE825-F3F7-463F-8CA0-D322E2C99099}"/>
    <cellStyle name="40 % - Akzent5 2" xfId="11" xr:uid="{00000000-0005-0000-0000-000010000000}"/>
    <cellStyle name="40 % - Akzent5 2 2" xfId="985" xr:uid="{E76DAC06-1BFB-40A9-918C-8E6901A8247D}"/>
    <cellStyle name="40 % - Akzent5 2 2 2" xfId="2232" xr:uid="{F4B9BB29-ED80-45FF-A7B0-59E119E5984F}"/>
    <cellStyle name="40 % - Akzent5 2 2 2 2" xfId="3674" xr:uid="{2078225B-09CE-4051-AD1A-FF348C25C88A}"/>
    <cellStyle name="40 % - Akzent5 2 2 2 2 2" xfId="6622" xr:uid="{277A0155-FC1B-4BCC-87B5-C1B7D3FF3BDA}"/>
    <cellStyle name="40 % - Akzent5 2 2 2 3" xfId="5181" xr:uid="{DE0DC041-F475-4602-9688-E809DFEC7355}"/>
    <cellStyle name="40 % - Akzent5 2 2 3" xfId="2960" xr:uid="{348FE271-4105-4E66-BDF2-1A4E3A629C04}"/>
    <cellStyle name="40 % - Akzent5 2 2 3 2" xfId="5908" xr:uid="{52DA653A-05B1-407A-8636-E1B0B7FDDA72}"/>
    <cellStyle name="40 % - Akzent5 2 2 4" xfId="4446" xr:uid="{80142B43-3578-4C08-884F-99481B0ECBDC}"/>
    <cellStyle name="40 % - Akzent5 2 3" xfId="1872" xr:uid="{04599313-4C5D-42F6-AD4B-A33CAFC70372}"/>
    <cellStyle name="40 % - Akzent5 2 3 2" xfId="3319" xr:uid="{A426E5D2-A3B6-4CE6-A03B-4CC3730E7825}"/>
    <cellStyle name="40 % - Akzent5 2 3 2 2" xfId="6267" xr:uid="{E41DAC1F-3084-42A8-9E0B-45DC6E296723}"/>
    <cellStyle name="40 % - Akzent5 2 3 3" xfId="4824" xr:uid="{DE698079-B6F2-4AD4-9734-9BACDFE7966E}"/>
    <cellStyle name="40 % - Akzent5 2 4" xfId="2606" xr:uid="{2C543929-8B0D-4069-B43F-E78870136E22}"/>
    <cellStyle name="40 % - Akzent5 2 4 2" xfId="5554" xr:uid="{F58D7C56-5BFD-4B55-AC4B-55ACB1629981}"/>
    <cellStyle name="40 % - Akzent5 2 5" xfId="4086" xr:uid="{54BBAA26-C0E5-4D2A-AC9F-DFE942C36E63}"/>
    <cellStyle name="40 % - Akzent5 3" xfId="922" xr:uid="{7231D921-DBA5-4EEF-84D2-967FDAD6CC11}"/>
    <cellStyle name="40 % - Akzent6 2" xfId="12" xr:uid="{00000000-0005-0000-0000-000011000000}"/>
    <cellStyle name="40 % - Akzent6 2 2" xfId="986" xr:uid="{F517B4B4-58E0-46F0-86E8-2FECE17CB169}"/>
    <cellStyle name="40 % - Akzent6 2 2 2" xfId="2233" xr:uid="{2C2FC276-0C37-44F7-A063-0FA4C775C56F}"/>
    <cellStyle name="40 % - Akzent6 2 2 2 2" xfId="3675" xr:uid="{6111EE3E-A67A-4533-A25C-BC2A2E8C1337}"/>
    <cellStyle name="40 % - Akzent6 2 2 2 2 2" xfId="6623" xr:uid="{2FBE9095-B0A3-4E73-807B-14AE688A4DCC}"/>
    <cellStyle name="40 % - Akzent6 2 2 2 3" xfId="5182" xr:uid="{10BBFE2B-59BB-48FC-A2FB-F156BC63C995}"/>
    <cellStyle name="40 % - Akzent6 2 2 3" xfId="2961" xr:uid="{25084C23-9E53-49E2-B7CC-FBA9A852C545}"/>
    <cellStyle name="40 % - Akzent6 2 2 3 2" xfId="5909" xr:uid="{D3397C75-A4DC-4353-A559-3A2846E9BC95}"/>
    <cellStyle name="40 % - Akzent6 2 2 4" xfId="4447" xr:uid="{18AAA230-8B5B-414E-B28B-8A30B323A6BB}"/>
    <cellStyle name="40 % - Akzent6 2 3" xfId="1873" xr:uid="{3C0BFDC8-45B4-425F-A77B-7356BB3F0BEE}"/>
    <cellStyle name="40 % - Akzent6 2 3 2" xfId="3320" xr:uid="{E1D246E6-E04A-4D42-8C29-5F68315502BE}"/>
    <cellStyle name="40 % - Akzent6 2 3 2 2" xfId="6268" xr:uid="{2C10BE3F-2CBC-40F5-8376-16EA836C2A6C}"/>
    <cellStyle name="40 % - Akzent6 2 3 3" xfId="4825" xr:uid="{35520377-EE14-4061-B41A-8833792A0C36}"/>
    <cellStyle name="40 % - Akzent6 2 4" xfId="2607" xr:uid="{107CDD46-547E-454A-B95A-B554869B40E1}"/>
    <cellStyle name="40 % - Akzent6 2 4 2" xfId="5555" xr:uid="{F439D2CF-D502-459E-809D-48B36C548D51}"/>
    <cellStyle name="40 % - Akzent6 2 5" xfId="4087" xr:uid="{52450C23-1840-4321-B3A6-4DA4C242187F}"/>
    <cellStyle name="40 % - Akzent6 3" xfId="923" xr:uid="{503F9F00-5123-4E44-BA0E-09385FBB28B4}"/>
    <cellStyle name="40% - Accent1 2" xfId="45" xr:uid="{00000000-0005-0000-0000-000012000000}"/>
    <cellStyle name="40% - Accent1 2 2" xfId="987" xr:uid="{B9F85A34-4016-45CF-8FD0-465E597B0718}"/>
    <cellStyle name="40% - Accent2 2" xfId="46" xr:uid="{00000000-0005-0000-0000-000013000000}"/>
    <cellStyle name="40% - Accent2 2 2" xfId="988" xr:uid="{9B61E7DA-9014-4586-A282-73AB44733330}"/>
    <cellStyle name="40% - Accent3 2" xfId="47" xr:uid="{00000000-0005-0000-0000-000014000000}"/>
    <cellStyle name="40% - Accent3 2 2" xfId="989" xr:uid="{4007446C-98C9-431E-BFD3-EE2DEA6B165B}"/>
    <cellStyle name="40% - Accent4 2" xfId="48" xr:uid="{00000000-0005-0000-0000-000015000000}"/>
    <cellStyle name="40% - Accent4 2 2" xfId="990" xr:uid="{D19DA5C6-391D-434A-88BE-300DEBE8E150}"/>
    <cellStyle name="40% - Accent5 2" xfId="49" xr:uid="{00000000-0005-0000-0000-000016000000}"/>
    <cellStyle name="40% - Accent5 2 2" xfId="991" xr:uid="{7C97C80E-8DF5-42DD-879C-CA0285CD6772}"/>
    <cellStyle name="40% - Accent6 2" xfId="50" xr:uid="{00000000-0005-0000-0000-000017000000}"/>
    <cellStyle name="40% - Accent6 2 2" xfId="992" xr:uid="{044B9F78-87A6-4FD0-8320-B44E8990583B}"/>
    <cellStyle name="60 % - Akzent1 2" xfId="924" xr:uid="{646DA513-9749-4ECC-9049-844590081403}"/>
    <cellStyle name="60 % - Akzent2 2" xfId="925" xr:uid="{30BA3865-6C29-41B5-9858-F695259F5B19}"/>
    <cellStyle name="60 % - Akzent3 2" xfId="926" xr:uid="{84B8C2E3-6C12-449C-B6F9-D0A52836C7F2}"/>
    <cellStyle name="60 % - Akzent4 2" xfId="927" xr:uid="{D3444AE6-084F-49D9-85A3-D076BA0FC97D}"/>
    <cellStyle name="60 % - Akzent5 2" xfId="928" xr:uid="{3F25CF25-B245-474D-BACF-686E77B86CB8}"/>
    <cellStyle name="60 % - Akzent6 2" xfId="929" xr:uid="{0CB9EBDE-2A0D-415B-8229-2CB48F4C42C7}"/>
    <cellStyle name="60% - Accent1 2" xfId="51" xr:uid="{00000000-0005-0000-0000-000018000000}"/>
    <cellStyle name="60% - Accent1 2 2" xfId="993" xr:uid="{95CCED72-BB6A-49F5-B754-76E8A09E54A7}"/>
    <cellStyle name="60% - Accent2 2" xfId="52" xr:uid="{00000000-0005-0000-0000-000019000000}"/>
    <cellStyle name="60% - Accent2 2 2" xfId="994" xr:uid="{8A745440-6545-4421-9A0A-4BA288230716}"/>
    <cellStyle name="60% - Accent3 2" xfId="53" xr:uid="{00000000-0005-0000-0000-00001A000000}"/>
    <cellStyle name="60% - Accent3 2 2" xfId="995" xr:uid="{FB9FB3F3-8103-4E6D-B5E4-AC24914283E4}"/>
    <cellStyle name="60% - Accent4 2" xfId="54" xr:uid="{00000000-0005-0000-0000-00001B000000}"/>
    <cellStyle name="60% - Accent4 2 2" xfId="996" xr:uid="{93ACF508-3F1E-4A28-BB0D-B45FE3E48551}"/>
    <cellStyle name="60% - Accent5 2" xfId="55" xr:uid="{00000000-0005-0000-0000-00001C000000}"/>
    <cellStyle name="60% - Accent5 2 2" xfId="997" xr:uid="{4C704E3F-A992-4EC2-9FCB-D7CFD2414E85}"/>
    <cellStyle name="60% - Accent6 2" xfId="56" xr:uid="{00000000-0005-0000-0000-00001D000000}"/>
    <cellStyle name="60% - Accent6 2 2" xfId="998" xr:uid="{39AE5AE1-1034-4A5B-BF54-07BB07F9EE1A}"/>
    <cellStyle name="60% - Akzent2" xfId="13" xr:uid="{00000000-0005-0000-0000-00001E000000}"/>
    <cellStyle name="60% - Akzent2 2" xfId="999" xr:uid="{C989794F-4E48-4F62-BC54-457E320DE33D}"/>
    <cellStyle name="Accent1 2" xfId="57" xr:uid="{00000000-0005-0000-0000-00001F000000}"/>
    <cellStyle name="Accent1 2 2" xfId="1000" xr:uid="{BDDD2442-90B7-4476-9DFF-B6279483A1CC}"/>
    <cellStyle name="Accent2 2" xfId="58" xr:uid="{00000000-0005-0000-0000-000020000000}"/>
    <cellStyle name="Accent2 2 2" xfId="1001" xr:uid="{F2463E44-CB65-4FF3-BF16-B41F629D3104}"/>
    <cellStyle name="Accent3 2" xfId="59" xr:uid="{00000000-0005-0000-0000-000021000000}"/>
    <cellStyle name="Accent3 2 2" xfId="1002" xr:uid="{601E478D-038B-451D-B289-E870B3E9624F}"/>
    <cellStyle name="Accent4 2" xfId="60" xr:uid="{00000000-0005-0000-0000-000022000000}"/>
    <cellStyle name="Accent4 2 2" xfId="1003" xr:uid="{A3734B58-BD40-47CB-931C-1A46B61C85A6}"/>
    <cellStyle name="Accent5 2" xfId="61" xr:uid="{00000000-0005-0000-0000-000023000000}"/>
    <cellStyle name="Accent5 2 2" xfId="1004" xr:uid="{14D326DE-99DE-4042-9D97-A57B0FE13B57}"/>
    <cellStyle name="Accent6 2" xfId="62" xr:uid="{00000000-0005-0000-0000-000024000000}"/>
    <cellStyle name="Accent6 2 2" xfId="1005" xr:uid="{0F7B3341-44EB-43F4-B5A2-39C2A098D88B}"/>
    <cellStyle name="Akzent1 2" xfId="930" xr:uid="{3BF1DFCF-B7DC-426B-9BBA-959051379EB2}"/>
    <cellStyle name="Akzent2 2" xfId="931" xr:uid="{765405FA-8746-4307-A76D-A20D82FD3DCE}"/>
    <cellStyle name="Akzent3 2" xfId="932" xr:uid="{E2CBF09F-1AC7-4D78-8B38-3D192F2B3381}"/>
    <cellStyle name="Akzent4 2" xfId="933" xr:uid="{FB7E073D-7827-4EF0-94E2-16269E21CC0A}"/>
    <cellStyle name="Akzent5 2" xfId="934" xr:uid="{53D934E4-3C92-4900-B237-B9F131798DF7}"/>
    <cellStyle name="Akzent6 2" xfId="935" xr:uid="{D92F882A-E3BC-4118-BF41-4DDD142CB171}"/>
    <cellStyle name="Ausgabe 2" xfId="936" xr:uid="{80C1C28F-B020-4DA1-94F2-F5058915552A}"/>
    <cellStyle name="Ausgabe 2 2" xfId="2716" xr:uid="{A045B29A-2D6C-43E7-9F43-50636DADCE3E}"/>
    <cellStyle name="Ausgabe 2 2 2" xfId="5664" xr:uid="{6EA3F9D1-1276-4CA2-8D37-532AA10A74B6}"/>
    <cellStyle name="Ausgabe 2 3" xfId="4425" xr:uid="{F4FD5093-008E-4EF1-95E5-197A909775A7}"/>
    <cellStyle name="Bad 2" xfId="63" xr:uid="{00000000-0005-0000-0000-000025000000}"/>
    <cellStyle name="Bad 2 2" xfId="1006" xr:uid="{3BEABD29-E7A9-460B-9596-86AD5DEA6527}"/>
    <cellStyle name="Berechnung 2" xfId="937" xr:uid="{6C5493A2-9C1E-4A63-A9E6-3031291CF187}"/>
    <cellStyle name="Berechnung 2 2" xfId="3070" xr:uid="{C67C807C-E636-46B9-BFA2-CBAB0406C4AC}"/>
    <cellStyle name="Berechnung 2 2 2" xfId="6018" xr:uid="{5F5C00C3-34D6-45A8-98A3-B7EB3DC88F47}"/>
    <cellStyle name="Berechnung 2 3" xfId="4426" xr:uid="{5D5E798A-950B-4289-BA6C-DEA680792A86}"/>
    <cellStyle name="Calculation 2" xfId="64" xr:uid="{00000000-0005-0000-0000-000026000000}"/>
    <cellStyle name="Calculation 2 2" xfId="1007" xr:uid="{D4280019-EF72-42FE-941B-4E4ED9FD3FB5}"/>
    <cellStyle name="Check Cell 2" xfId="65" xr:uid="{00000000-0005-0000-0000-000027000000}"/>
    <cellStyle name="Check Cell 2 2" xfId="1008" xr:uid="{3D4F0FD5-A2D5-4043-B0A6-100B41DFC37D}"/>
    <cellStyle name="Comma 2" xfId="66" xr:uid="{00000000-0005-0000-0000-000028000000}"/>
    <cellStyle name="Comma 2 2" xfId="67" xr:uid="{00000000-0005-0000-0000-000029000000}"/>
    <cellStyle name="Comma 2 2 2" xfId="1010" xr:uid="{01E1B76B-C772-49F4-8193-C7C412C61E3F}"/>
    <cellStyle name="Comma 2 2 2 2" xfId="2235" xr:uid="{5A9D8A28-549D-4466-9C27-558873D8E29F}"/>
    <cellStyle name="Comma 2 2 2 2 2" xfId="3677" xr:uid="{A699C11B-BAEE-43D3-B0DB-74B616CEA4E8}"/>
    <cellStyle name="Comma 2 2 2 2 2 2" xfId="6625" xr:uid="{4CF0C092-02EA-421A-980B-8FDEE37E65E9}"/>
    <cellStyle name="Comma 2 2 2 2 3" xfId="5184" xr:uid="{BF1F4E9D-109E-44D6-8A07-834EB60A56A0}"/>
    <cellStyle name="Comma 2 2 2 3" xfId="2963" xr:uid="{A4E21020-6D19-4867-8E9A-395BF2120FDE}"/>
    <cellStyle name="Comma 2 2 2 3 2" xfId="5911" xr:uid="{1E4C6550-1775-435C-B61A-EB0BAEE45523}"/>
    <cellStyle name="Comma 2 2 2 4" xfId="4449" xr:uid="{E4B9760A-9E4A-419F-B332-95C1687E0AE9}"/>
    <cellStyle name="Comma 2 2 3" xfId="1881" xr:uid="{67F3690A-158B-4B68-A8B4-3846E0C8FE1C}"/>
    <cellStyle name="Comma 2 2 3 2" xfId="3326" xr:uid="{5C1F659A-A4D8-4BE0-AE36-8679D6CFE96A}"/>
    <cellStyle name="Comma 2 2 3 2 2" xfId="6274" xr:uid="{0ABBABBA-0125-43BF-BAD8-29B7A2489058}"/>
    <cellStyle name="Comma 2 2 3 3" xfId="4831" xr:uid="{67E1AB69-F7C5-4A22-8A4B-B5CD9DD666B0}"/>
    <cellStyle name="Comma 2 3" xfId="1009" xr:uid="{C9828C93-2844-4602-ADA6-6C5ED7D6DDC4}"/>
    <cellStyle name="Comma 2 3 2" xfId="2234" xr:uid="{06227CFE-0BFF-4A03-98BE-0B4AD36123AF}"/>
    <cellStyle name="Comma 2 3 2 2" xfId="3676" xr:uid="{7A4F40A2-3396-4B17-B85E-5E313C797CFC}"/>
    <cellStyle name="Comma 2 3 2 2 2" xfId="6624" xr:uid="{88CE0F3D-FC88-4CB0-84EA-E5D559B74BA1}"/>
    <cellStyle name="Comma 2 3 2 3" xfId="5183" xr:uid="{D677305D-DBEC-405C-8C20-DFC83C472A49}"/>
    <cellStyle name="Comma 2 3 3" xfId="2962" xr:uid="{9F113B0F-DED3-403D-A04A-5CA8DFA9F292}"/>
    <cellStyle name="Comma 2 3 3 2" xfId="5910" xr:uid="{13B01E66-7BEE-45B0-AF54-483E36830BC9}"/>
    <cellStyle name="Comma 2 3 4" xfId="4448" xr:uid="{7BC57967-F68F-463D-92F5-1F0A46D7947C}"/>
    <cellStyle name="Comma 2 4" xfId="1880" xr:uid="{B2536F43-AB9A-4D01-A4A4-89D6A239F543}"/>
    <cellStyle name="Comma 2 4 2" xfId="3325" xr:uid="{FF953810-6949-4FEE-B072-62FF5087468C}"/>
    <cellStyle name="Comma 2 4 2 2" xfId="6273" xr:uid="{734D6F87-194B-42F5-8C6E-B2D3B55C72F5}"/>
    <cellStyle name="Comma 2 4 3" xfId="4830" xr:uid="{5B67720E-C0FB-46F3-8CAF-0DC22C2923C5}"/>
    <cellStyle name="Comma 3" xfId="68" xr:uid="{00000000-0005-0000-0000-00002A000000}"/>
    <cellStyle name="Comma 3 2" xfId="1011" xr:uid="{AA0FB1E8-2B18-4F7D-8644-0DB2845145E1}"/>
    <cellStyle name="Comma 3 2 2" xfId="2236" xr:uid="{6A1326F2-45A3-4122-BDFB-6DD2583F01C4}"/>
    <cellStyle name="Comma 3 2 2 2" xfId="3678" xr:uid="{E7ABF7E2-74E4-40A4-8457-0CDE1FFC73DC}"/>
    <cellStyle name="Comma 3 2 2 2 2" xfId="6626" xr:uid="{BFD803AF-E84B-4BC0-BF5A-5471F6FCB8D5}"/>
    <cellStyle name="Comma 3 2 2 3" xfId="5185" xr:uid="{BF5E857B-35F0-46FC-BF4E-906D413935CF}"/>
    <cellStyle name="Comma 3 2 3" xfId="2964" xr:uid="{EA5F122D-8688-440E-BCCA-8F35E09F128D}"/>
    <cellStyle name="Comma 3 2 3 2" xfId="5912" xr:uid="{5F6DB58C-D31F-4491-BEAD-70871767E8FA}"/>
    <cellStyle name="Comma 3 2 4" xfId="4450" xr:uid="{059FF862-61E1-448B-BCF4-C8AEFDE16244}"/>
    <cellStyle name="Comma 3 3" xfId="1882" xr:uid="{52A6B38F-1CA0-4B7B-9C51-CFC1EC11FD85}"/>
    <cellStyle name="Comma 3 3 2" xfId="3327" xr:uid="{E80EC634-B3D8-47E0-82B6-96D1404504A3}"/>
    <cellStyle name="Comma 3 3 2 2" xfId="6275" xr:uid="{4D12D6A9-098C-4BE7-932C-0679C8016369}"/>
    <cellStyle name="Comma 3 3 3" xfId="4832" xr:uid="{ECC2906B-F589-437F-8CE4-0EEF58E98766}"/>
    <cellStyle name="Comma 4" xfId="69" xr:uid="{00000000-0005-0000-0000-00002B000000}"/>
    <cellStyle name="Comma 4 2" xfId="1012" xr:uid="{C4D9AF5C-ADAF-4656-A610-F791BAA95A6B}"/>
    <cellStyle name="Comma 4 2 2" xfId="2237" xr:uid="{4F15D053-E7AA-43C4-93EB-D4AC3F88208A}"/>
    <cellStyle name="Comma 4 2 2 2" xfId="3679" xr:uid="{3B676DF4-BFB5-4D16-B1FB-B53DEC33C079}"/>
    <cellStyle name="Comma 4 2 2 2 2" xfId="6627" xr:uid="{7FD4C667-F9F7-47F4-A099-3C26F943D98F}"/>
    <cellStyle name="Comma 4 2 2 3" xfId="5186" xr:uid="{87DEB231-5DE7-4DAA-8D96-D4F3005E1035}"/>
    <cellStyle name="Comma 4 2 3" xfId="2965" xr:uid="{2CDF960D-EA19-4215-8950-2A07B4DE4545}"/>
    <cellStyle name="Comma 4 2 3 2" xfId="5913" xr:uid="{F45C56EC-387A-4242-AE1E-225C161A49F3}"/>
    <cellStyle name="Comma 4 2 4" xfId="4451" xr:uid="{A71707AE-41A2-424F-A32E-74501AE4EBBA}"/>
    <cellStyle name="Comma 4 3" xfId="1883" xr:uid="{E39E3D97-C08E-4376-BFF0-3CD1133B7744}"/>
    <cellStyle name="Comma 4 3 2" xfId="3328" xr:uid="{F9AC3D01-8C96-47A7-9B68-B96D5EFA3C3F}"/>
    <cellStyle name="Comma 4 3 2 2" xfId="6276" xr:uid="{6A07888C-497D-480C-BD16-6319A215BD1A}"/>
    <cellStyle name="Comma 4 3 3" xfId="4833" xr:uid="{7A4F7417-6153-4704-B9A4-F844F05E441E}"/>
    <cellStyle name="Currency 2" xfId="70" xr:uid="{00000000-0005-0000-0000-00002C000000}"/>
    <cellStyle name="Currency 2 2" xfId="71" xr:uid="{00000000-0005-0000-0000-00002D000000}"/>
    <cellStyle name="Currency 2 3" xfId="72" xr:uid="{00000000-0005-0000-0000-00002E000000}"/>
    <cellStyle name="Currency 25" xfId="73" xr:uid="{00000000-0005-0000-0000-00002F000000}"/>
    <cellStyle name="Currency 3" xfId="74" xr:uid="{00000000-0005-0000-0000-000030000000}"/>
    <cellStyle name="Currency 3 2" xfId="75" xr:uid="{00000000-0005-0000-0000-000031000000}"/>
    <cellStyle name="Currency 3 3" xfId="76" xr:uid="{00000000-0005-0000-0000-000032000000}"/>
    <cellStyle name="Currency 4" xfId="77" xr:uid="{00000000-0005-0000-0000-000033000000}"/>
    <cellStyle name="Currency 5" xfId="78" xr:uid="{00000000-0005-0000-0000-000034000000}"/>
    <cellStyle name="Currency 6" xfId="79" xr:uid="{00000000-0005-0000-0000-000035000000}"/>
    <cellStyle name="Currency 7" xfId="80" xr:uid="{00000000-0005-0000-0000-000036000000}"/>
    <cellStyle name="Currency 7 2" xfId="1013" xr:uid="{43AE93A2-DC44-49A1-A52B-ABD4D176FFC2}"/>
    <cellStyle name="Currency 7 2 2" xfId="2238" xr:uid="{5E04095C-F253-4787-9991-F552F3C64920}"/>
    <cellStyle name="Currency 7 2 2 2" xfId="3680" xr:uid="{C5AF2C18-9233-4EBB-B2D0-4A7A019F8033}"/>
    <cellStyle name="Currency 7 2 2 2 2" xfId="6628" xr:uid="{4883C7ED-8663-454A-8108-9ED4372C709F}"/>
    <cellStyle name="Currency 7 2 2 3" xfId="5187" xr:uid="{B690D167-B91E-465E-8600-A339F2AC1257}"/>
    <cellStyle name="Currency 7 2 3" xfId="2966" xr:uid="{CAE61A77-924C-42E3-B7F5-84B126108254}"/>
    <cellStyle name="Currency 7 2 3 2" xfId="5914" xr:uid="{6456FBC2-6EF2-4746-ACA2-A41511891325}"/>
    <cellStyle name="Currency 7 2 4" xfId="4452" xr:uid="{3DDFC245-55CF-4D2C-AAB3-1576988199DE}"/>
    <cellStyle name="Currency 7 3" xfId="1884" xr:uid="{3E1BFB6D-7709-42EC-8AD2-13CB16FD532C}"/>
    <cellStyle name="Currency 7 3 2" xfId="3329" xr:uid="{CBE1FF4B-03CA-42C7-8688-DD7DFBC2F6BE}"/>
    <cellStyle name="Currency 7 3 2 2" xfId="6277" xr:uid="{1D0F2478-BF2B-4CC7-8837-E72A84D957D0}"/>
    <cellStyle name="Currency 7 3 3" xfId="4834" xr:uid="{AFE84158-F95D-4F74-8AEA-DE8A1332EE7A}"/>
    <cellStyle name="Currency 7 4" xfId="2613" xr:uid="{322AED0F-3198-4875-89CE-C89227EA1650}"/>
    <cellStyle name="Currency 7 4 2" xfId="5561" xr:uid="{48584720-7ABF-454F-AD03-067A17AB653A}"/>
    <cellStyle name="Currency 7 5" xfId="4093" xr:uid="{85AC9020-08C0-45B5-94CC-6994CE801D5E}"/>
    <cellStyle name="DataPilot Category" xfId="81" xr:uid="{00000000-0005-0000-0000-000037000000}"/>
    <cellStyle name="DataPilot Category 2" xfId="1014" xr:uid="{8F580DDA-02F1-4032-A719-CF5E890E4A3D}"/>
    <cellStyle name="Eingabe 2" xfId="938" xr:uid="{DD16501F-D424-4E72-B229-3DA4249536A1}"/>
    <cellStyle name="Eingabe 2 2" xfId="2715" xr:uid="{42157C2A-FD7F-49BD-803B-C27DB18AE15B}"/>
    <cellStyle name="Eingabe 2 2 2" xfId="5663" xr:uid="{8C46EF63-9C7F-40BA-A080-06FD5CC32BD0}"/>
    <cellStyle name="Eingabe 2 3" xfId="4427" xr:uid="{7A4E4C7C-7A29-4C7F-9CC0-9E45AAE718E5}"/>
    <cellStyle name="Ergebnis 2" xfId="939" xr:uid="{C18D267D-3A1A-4158-B273-5949F3507C58}"/>
    <cellStyle name="Ergebnis 2 2" xfId="3069" xr:uid="{CECCD7A1-7506-437F-8763-5A0A2D7B56B4}"/>
    <cellStyle name="Ergebnis 2 2 2" xfId="6017" xr:uid="{F42A2D01-4BC7-4E6A-A949-2B1617D942F4}"/>
    <cellStyle name="Ergebnis 2 3" xfId="4428" xr:uid="{E25D62DB-1DF5-4AFF-95D5-7D570123766C}"/>
    <cellStyle name="Erklärender Text 2" xfId="940" xr:uid="{4078A93A-9422-4511-9BDF-270911A7848C}"/>
    <cellStyle name="Euro" xfId="14" xr:uid="{00000000-0005-0000-0000-000038000000}"/>
    <cellStyle name="Euro 10" xfId="82" xr:uid="{00000000-0005-0000-0000-000039000000}"/>
    <cellStyle name="Euro 10 2" xfId="31" xr:uid="{00000000-0005-0000-0000-00003A000000}"/>
    <cellStyle name="Euro 10 2 2" xfId="1828" xr:uid="{C8F5D680-8D15-4D4E-B126-FC4AC64BD437}"/>
    <cellStyle name="Euro 10 3" xfId="968" xr:uid="{C0DF410D-AFFE-43FB-BE77-3925B850F0D6}"/>
    <cellStyle name="Euro 11" xfId="941" xr:uid="{C6437A4E-D635-48D2-B9D6-80507FDB59CD}"/>
    <cellStyle name="Euro 11 2" xfId="2216" xr:uid="{B8C73175-D921-4D99-B151-4DF1A763914C}"/>
    <cellStyle name="Euro 11 2 2" xfId="3658" xr:uid="{622A52BB-BA02-41F5-85AA-7BFBA4E6E570}"/>
    <cellStyle name="Euro 11 2 2 2" xfId="6606" xr:uid="{871D9548-707E-4CC5-89FA-660909B1DED9}"/>
    <cellStyle name="Euro 11 2 3" xfId="5165" xr:uid="{631E5B97-9CDD-4687-860F-27F2781C68B9}"/>
    <cellStyle name="Euro 11 3" xfId="2944" xr:uid="{87496EA6-F65C-4596-A206-188486D3D789}"/>
    <cellStyle name="Euro 11 3 2" xfId="5892" xr:uid="{D7E5E9FD-1C06-4899-B5BA-6027AD6BE132}"/>
    <cellStyle name="Euro 11 4" xfId="4429" xr:uid="{0D2F0CAE-96A2-4C9E-A049-DA8C08214499}"/>
    <cellStyle name="Euro 12" xfId="1015" xr:uid="{4C03198F-E054-4CE0-B503-ADBD7FAF6814}"/>
    <cellStyle name="Euro 2" xfId="15" xr:uid="{00000000-0005-0000-0000-00003B000000}"/>
    <cellStyle name="Euro 2 2" xfId="83" xr:uid="{00000000-0005-0000-0000-00003C000000}"/>
    <cellStyle name="Euro 2 2 2" xfId="1016" xr:uid="{D39D0026-5A38-4949-9DD6-A3B49D78329C}"/>
    <cellStyle name="Euro 2 2 2 2" xfId="4061" xr:uid="{8544B509-7C56-457F-86D7-DA4B71244C97}"/>
    <cellStyle name="Euro 2 2 3" xfId="4058" xr:uid="{06E9CC5C-53D5-4532-B049-842630221CCC}"/>
    <cellStyle name="Euro 2 3" xfId="965" xr:uid="{BFEC8139-9EE9-4ECA-8460-EB542694E048}"/>
    <cellStyle name="Euro 2 4" xfId="4057" xr:uid="{F069CB4C-681F-4FE2-B3C6-9FEE449F9EAC}"/>
    <cellStyle name="Euro 3" xfId="16" xr:uid="{00000000-0005-0000-0000-00003D000000}"/>
    <cellStyle name="Euro 3 2" xfId="1017" xr:uid="{0EBF0F1F-5C5D-4513-918E-85F963F3141D}"/>
    <cellStyle name="Euro 3 3" xfId="1874" xr:uid="{F6A8B18E-A4EE-4836-B394-45DBC3859F9D}"/>
    <cellStyle name="Euro 4" xfId="17" xr:uid="{00000000-0005-0000-0000-00003E000000}"/>
    <cellStyle name="Euro 4 2" xfId="1018" xr:uid="{FDA83604-4ECA-4056-95B6-6CB43C188B0A}"/>
    <cellStyle name="Euro 4 3" xfId="1875" xr:uid="{2A16C50E-450F-470C-A7FB-12410FDF8C83}"/>
    <cellStyle name="Euro 5" xfId="18" xr:uid="{00000000-0005-0000-0000-00003F000000}"/>
    <cellStyle name="Euro 5 2" xfId="32" xr:uid="{00000000-0005-0000-0000-000040000000}"/>
    <cellStyle name="Euro 5 2 2" xfId="910" xr:uid="{CA611BF2-60BE-447D-A403-F2EA6068F0F8}"/>
    <cellStyle name="Euro 5 3" xfId="84" xr:uid="{00000000-0005-0000-0000-000041000000}"/>
    <cellStyle name="Euro 5 4" xfId="967" xr:uid="{E02C5074-8065-4F97-ADA2-9DCBAD330C96}"/>
    <cellStyle name="Euro 6" xfId="85" xr:uid="{00000000-0005-0000-0000-000042000000}"/>
    <cellStyle name="Euro 6 2" xfId="86" xr:uid="{00000000-0005-0000-0000-000043000000}"/>
    <cellStyle name="Euro 6 2 2" xfId="1020" xr:uid="{92CA41B5-CCB6-4440-909A-EA0A53B4DAE4}"/>
    <cellStyle name="Euro 6 3" xfId="1019" xr:uid="{55DBFE1F-4784-4A6C-951E-A42BA1DBB90E}"/>
    <cellStyle name="Euro 7" xfId="87" xr:uid="{00000000-0005-0000-0000-000044000000}"/>
    <cellStyle name="Euro 7 2" xfId="1021" xr:uid="{A95108E0-B424-45D4-AEFB-5D84EF81512A}"/>
    <cellStyle name="Euro 7 2 2" xfId="2239" xr:uid="{ADAE23B0-8005-4D39-AE7C-9C2B566A756E}"/>
    <cellStyle name="Euro 7 2 2 2" xfId="3681" xr:uid="{C4363B81-492E-479D-94D5-4D78A3CBA5D2}"/>
    <cellStyle name="Euro 7 2 2 2 2" xfId="6629" xr:uid="{7547FE2C-75EA-4817-AFC7-0D597AB6E94D}"/>
    <cellStyle name="Euro 7 2 2 3" xfId="5188" xr:uid="{8DB3DE85-0AEC-4DBC-975C-56DB8220E162}"/>
    <cellStyle name="Euro 7 2 3" xfId="2967" xr:uid="{B4DC00A4-6D39-4004-A6B0-6C4F9D8B53DC}"/>
    <cellStyle name="Euro 7 2 3 2" xfId="5915" xr:uid="{A11E1B74-6DE6-44F7-87FC-CC971C287AD8}"/>
    <cellStyle name="Euro 7 2 4" xfId="4453" xr:uid="{BC29080E-C8BE-4934-83E5-6B82602C3BCC}"/>
    <cellStyle name="Euro 7 3" xfId="2212" xr:uid="{34B3C0DC-2971-4022-ADA2-98DED03E8137}"/>
    <cellStyle name="Euro 7 3 2" xfId="3655" xr:uid="{432ACFDE-96E5-474B-9524-FC51681A3029}"/>
    <cellStyle name="Euro 7 3 2 2" xfId="6603" xr:uid="{68636060-0FFF-4EE3-9373-4CB6F4D26237}"/>
    <cellStyle name="Euro 7 3 3" xfId="5161" xr:uid="{A6AD891A-1E0B-4C9F-9526-642206A6000C}"/>
    <cellStyle name="Euro 7 4" xfId="1885" xr:uid="{35AC12C0-5BE3-4AE2-989C-55B3109AD4A6}"/>
    <cellStyle name="Euro 7 4 2" xfId="3330" xr:uid="{38F7078E-8E64-44CC-A172-31E212B1F2D1}"/>
    <cellStyle name="Euro 7 4 2 2" xfId="6278" xr:uid="{D7C26246-69BC-4F58-888B-9D4285388E35}"/>
    <cellStyle name="Euro 7 4 3" xfId="4835" xr:uid="{C4CDB454-0AB3-420F-A9C6-0034BCB5765F}"/>
    <cellStyle name="Euro 7 5" xfId="2614" xr:uid="{D998DE0B-0074-46E0-A9BC-CA47E3AB2E83}"/>
    <cellStyle name="Euro 7 5 2" xfId="5562" xr:uid="{1FD4D2F3-14C3-49D1-BB58-FA96D0B1A293}"/>
    <cellStyle name="Euro 7 6" xfId="4094" xr:uid="{9B8847B6-6D5F-47BC-972A-E878C4A02677}"/>
    <cellStyle name="Euro 8" xfId="88" xr:uid="{00000000-0005-0000-0000-000045000000}"/>
    <cellStyle name="Euro 8 2" xfId="1022" xr:uid="{3EB6F5E1-C2FA-4643-ACC6-81090DB96A97}"/>
    <cellStyle name="Euro 9" xfId="89" xr:uid="{00000000-0005-0000-0000-000046000000}"/>
    <cellStyle name="Euro 9 2" xfId="1023" xr:uid="{7B991D57-7516-44BA-A65F-733C6942DDBA}"/>
    <cellStyle name="Excel Built-in Normal" xfId="35" xr:uid="{00000000-0005-0000-0000-000047000000}"/>
    <cellStyle name="Explanatory Text 2" xfId="90" xr:uid="{00000000-0005-0000-0000-000048000000}"/>
    <cellStyle name="Explanatory Text 2 2" xfId="1024" xr:uid="{F260C176-6418-4671-8C57-9480C56EEF63}"/>
    <cellStyle name="fnRegressQ" xfId="34" xr:uid="{00000000-0005-0000-0000-000049000000}"/>
    <cellStyle name="Good 2" xfId="91" xr:uid="{00000000-0005-0000-0000-00004A000000}"/>
    <cellStyle name="Good 2 2" xfId="1025" xr:uid="{44FA61D9-9308-483B-95F0-8C5652A56817}"/>
    <cellStyle name="Gut 2" xfId="942" xr:uid="{32CF2226-33F6-44F3-90AB-A42FF4956902}"/>
    <cellStyle name="Heading 1 2" xfId="92" xr:uid="{00000000-0005-0000-0000-00004B000000}"/>
    <cellStyle name="Heading 1 2 2" xfId="1026" xr:uid="{F5D4BF85-C065-4189-BFD6-73AC57D04371}"/>
    <cellStyle name="Heading 2 2" xfId="93" xr:uid="{00000000-0005-0000-0000-00004C000000}"/>
    <cellStyle name="Heading 2 2 2" xfId="1027" xr:uid="{85A29B6D-B99F-445D-8CFF-E651C57C4D40}"/>
    <cellStyle name="Heading 3 2" xfId="94" xr:uid="{00000000-0005-0000-0000-00004D000000}"/>
    <cellStyle name="Heading 3 2 2" xfId="1028" xr:uid="{FEFA84B1-A2BF-4D0E-B5D6-F41C43A4A88D}"/>
    <cellStyle name="Heading 4 2" xfId="95" xr:uid="{00000000-0005-0000-0000-00004E000000}"/>
    <cellStyle name="Heading 4 2 2" xfId="1029" xr:uid="{6EF638FE-3100-4200-AE2A-9BAAACAF16DB}"/>
    <cellStyle name="Hyperlink 2" xfId="96" xr:uid="{00000000-0005-0000-0000-00004F000000}"/>
    <cellStyle name="Hyperlink 2 2" xfId="1030" xr:uid="{3D528D99-E74F-4B9E-BBB2-3FCECC333CA1}"/>
    <cellStyle name="Input 2" xfId="97" xr:uid="{00000000-0005-0000-0000-000050000000}"/>
    <cellStyle name="Input 2 2" xfId="1031" xr:uid="{34ABF030-8AC8-4D02-B1A0-8595CF3155BB}"/>
    <cellStyle name="Komma 2" xfId="29" xr:uid="{00000000-0005-0000-0000-000051000000}"/>
    <cellStyle name="Komma 2 2" xfId="943" xr:uid="{1A047180-C3D7-41C5-98F7-D35F9FFD2487}"/>
    <cellStyle name="Link" xfId="1854" builtinId="8"/>
    <cellStyle name="Link 2" xfId="2589" xr:uid="{441743CA-C860-4828-81D2-72AB349008C2}"/>
    <cellStyle name="Link 3" xfId="2211" xr:uid="{2CDA0169-7C85-47B4-9D58-AA5DF0299C77}"/>
    <cellStyle name="Linked Cell 2" xfId="98" xr:uid="{00000000-0005-0000-0000-000052000000}"/>
    <cellStyle name="Linked Cell 2 2" xfId="1032" xr:uid="{3950BB2C-31AD-49AF-B0E3-B761EEEA65BA}"/>
    <cellStyle name="Neutral 2" xfId="99" xr:uid="{00000000-0005-0000-0000-000053000000}"/>
    <cellStyle name="Neutral 2 2" xfId="1033" xr:uid="{38D3FFD6-B563-4796-A3DC-6BA5D36B1703}"/>
    <cellStyle name="Neutral 3" xfId="944" xr:uid="{60B6FC60-6ABC-4238-94EC-70D132B6533A}"/>
    <cellStyle name="Normal" xfId="908" xr:uid="{A2388305-3A18-4289-A9E0-8D95ECB49B26}"/>
    <cellStyle name="Normal 10" xfId="100" xr:uid="{00000000-0005-0000-0000-000054000000}"/>
    <cellStyle name="Normal 10 2" xfId="101" xr:uid="{00000000-0005-0000-0000-000055000000}"/>
    <cellStyle name="Normal 10 2 2" xfId="1035" xr:uid="{2BB5B935-FF22-4BE6-86D8-E4B6C1D2E4F3}"/>
    <cellStyle name="Normal 10 3" xfId="102" xr:uid="{00000000-0005-0000-0000-000056000000}"/>
    <cellStyle name="Normal 10 3 2" xfId="1036" xr:uid="{F98EA089-D223-4C46-9DFB-00E31EF474FF}"/>
    <cellStyle name="Normal 10 4" xfId="1034" xr:uid="{8E3477C7-803F-4531-A52C-8D39F95D5E2D}"/>
    <cellStyle name="Normal 11" xfId="103" xr:uid="{00000000-0005-0000-0000-000057000000}"/>
    <cellStyle name="Normal 11 2" xfId="104" xr:uid="{00000000-0005-0000-0000-000058000000}"/>
    <cellStyle name="Normal 11 2 2" xfId="1038" xr:uid="{55CEA09E-8BFE-4307-BF29-1122CE63B064}"/>
    <cellStyle name="Normal 11 2 2 2" xfId="2241" xr:uid="{FE9ED1C2-A44C-411E-B139-A4B2A0FB1428}"/>
    <cellStyle name="Normal 11 2 2 2 2" xfId="3683" xr:uid="{D79E8398-7E45-4741-AE02-2C23BC9F2B93}"/>
    <cellStyle name="Normal 11 2 2 2 2 2" xfId="6631" xr:uid="{FC674B64-D3C7-4202-A509-CD20A67C1287}"/>
    <cellStyle name="Normal 11 2 2 2 3" xfId="5190" xr:uid="{38F39104-7445-488F-82AA-0BC48C391FE2}"/>
    <cellStyle name="Normal 11 2 2 3" xfId="2969" xr:uid="{5B326E26-B878-4FB0-B6D8-294F75828EEB}"/>
    <cellStyle name="Normal 11 2 2 3 2" xfId="5917" xr:uid="{C250E2A9-9721-4BAE-8222-B0B730E0EAA0}"/>
    <cellStyle name="Normal 11 2 2 4" xfId="4455" xr:uid="{7C207F9C-136B-45AE-B1CD-5E337E9C38D7}"/>
    <cellStyle name="Normal 11 2 3" xfId="1887" xr:uid="{7BDCCA24-7FA1-4AD3-8EEB-29ABB329E3F4}"/>
    <cellStyle name="Normal 11 2 3 2" xfId="3332" xr:uid="{49CD4159-BB12-4735-AB03-D4F736126827}"/>
    <cellStyle name="Normal 11 2 3 2 2" xfId="6280" xr:uid="{D2B2C625-AD21-4E6F-8E80-1FF14A1C333A}"/>
    <cellStyle name="Normal 11 2 3 3" xfId="4837" xr:uid="{A40CAD45-EF71-40A6-BC88-4B8BE2F1BE8D}"/>
    <cellStyle name="Normal 11 2 4" xfId="2616" xr:uid="{D9F8A283-081A-463C-A80D-FB9384152313}"/>
    <cellStyle name="Normal 11 2 4 2" xfId="5564" xr:uid="{754B63A8-3561-42FF-8BF1-C8C5F8574484}"/>
    <cellStyle name="Normal 11 2 5" xfId="4096" xr:uid="{E8611ABF-9F20-43FD-8745-A2BD4CA34083}"/>
    <cellStyle name="Normal 11 3" xfId="1037" xr:uid="{C6C95CDC-983A-45DE-B00E-AD433D6A7DE4}"/>
    <cellStyle name="Normal 11 3 2" xfId="2240" xr:uid="{9B2AA4F1-EA24-4314-A288-7810FCC32C5F}"/>
    <cellStyle name="Normal 11 3 2 2" xfId="3682" xr:uid="{1EE7C62F-1D07-4F98-A7C3-210FF929CB8A}"/>
    <cellStyle name="Normal 11 3 2 2 2" xfId="6630" xr:uid="{D80E6AC1-AD0A-410F-9CC0-1B0268D07115}"/>
    <cellStyle name="Normal 11 3 2 3" xfId="5189" xr:uid="{AE6BAEFA-3033-44CC-818F-107C7600B232}"/>
    <cellStyle name="Normal 11 3 3" xfId="2968" xr:uid="{19940190-9E37-4D68-9BB8-A1CC0D38683D}"/>
    <cellStyle name="Normal 11 3 3 2" xfId="5916" xr:uid="{6C96B611-3C04-4FB3-BA2B-C15B06146E41}"/>
    <cellStyle name="Normal 11 3 4" xfId="4454" xr:uid="{EAABA759-19CE-4A55-9CF4-667F73CD7C8B}"/>
    <cellStyle name="Normal 11 4" xfId="1886" xr:uid="{66FA8382-F299-4E6C-9B36-6D050CD482C7}"/>
    <cellStyle name="Normal 11 4 2" xfId="3331" xr:uid="{438B9346-D0CB-4E73-A830-24D47DE2CA87}"/>
    <cellStyle name="Normal 11 4 2 2" xfId="6279" xr:uid="{69BFD6E5-9154-48A0-880E-A0D9C79E19A7}"/>
    <cellStyle name="Normal 11 4 3" xfId="4836" xr:uid="{C83A66FA-4440-4898-A058-D99FA934A62C}"/>
    <cellStyle name="Normal 11 5" xfId="2615" xr:uid="{DBAC8053-2A66-461F-A622-83831C8A589F}"/>
    <cellStyle name="Normal 11 5 2" xfId="5563" xr:uid="{127E8D5C-5DBF-4CF6-98B4-5545CFC1DD64}"/>
    <cellStyle name="Normal 11 6" xfId="4095" xr:uid="{E13F7585-C506-4B6B-9EF4-913459B6708B}"/>
    <cellStyle name="Normal 12" xfId="105" xr:uid="{00000000-0005-0000-0000-000059000000}"/>
    <cellStyle name="Normal 12 2" xfId="106" xr:uid="{00000000-0005-0000-0000-00005A000000}"/>
    <cellStyle name="Normal 12 2 2" xfId="1040" xr:uid="{86D36960-3277-4D16-9AE2-12122DF9467B}"/>
    <cellStyle name="Normal 12 2 2 2" xfId="2243" xr:uid="{3AA3FBB1-81C6-450A-8B8B-0F6B314B0DB4}"/>
    <cellStyle name="Normal 12 2 2 2 2" xfId="3685" xr:uid="{238F20B8-FE6F-4CE2-85BB-717C5CD582FC}"/>
    <cellStyle name="Normal 12 2 2 2 2 2" xfId="6633" xr:uid="{E08CFA1C-22B3-467C-B18F-2F979AB83ABC}"/>
    <cellStyle name="Normal 12 2 2 2 3" xfId="5192" xr:uid="{02702FC1-EFAC-42DF-A630-4562C3AF6AD1}"/>
    <cellStyle name="Normal 12 2 2 3" xfId="2971" xr:uid="{8B0BDF80-DCD9-4E38-B1B3-EDEEA89002FA}"/>
    <cellStyle name="Normal 12 2 2 3 2" xfId="5919" xr:uid="{D38D5730-1964-4530-872E-93EC33E3E6FE}"/>
    <cellStyle name="Normal 12 2 2 4" xfId="4457" xr:uid="{C91180E9-F71B-4C02-94FB-A79966C82447}"/>
    <cellStyle name="Normal 12 2 3" xfId="1889" xr:uid="{D4CAC313-42C2-4115-BD6A-A8D91BB2AF8C}"/>
    <cellStyle name="Normal 12 2 3 2" xfId="3334" xr:uid="{9B3EB22B-E6DF-4AD6-937E-A4587D7CAA20}"/>
    <cellStyle name="Normal 12 2 3 2 2" xfId="6282" xr:uid="{8820510E-A838-4738-AF30-6A8D1290F8C6}"/>
    <cellStyle name="Normal 12 2 3 3" xfId="4839" xr:uid="{D7E057A8-06FE-4857-8C63-08249E5141C3}"/>
    <cellStyle name="Normal 12 2 4" xfId="2618" xr:uid="{BD392B03-302F-4702-A0B4-3BF990C4199C}"/>
    <cellStyle name="Normal 12 2 4 2" xfId="5566" xr:uid="{A13D7175-26ED-4F44-8D2A-F8444E879CFE}"/>
    <cellStyle name="Normal 12 2 5" xfId="4098" xr:uid="{F054647B-0AB8-464B-B68A-A625002DBF56}"/>
    <cellStyle name="Normal 12 3" xfId="1039" xr:uid="{B205EB62-D32D-4624-A90C-E8A01CB5B469}"/>
    <cellStyle name="Normal 12 3 2" xfId="2242" xr:uid="{B5CA2EF8-81BC-4848-A3F4-043C2A22A10A}"/>
    <cellStyle name="Normal 12 3 2 2" xfId="3684" xr:uid="{CFD6BF79-5091-4EFA-91F4-193B040172B8}"/>
    <cellStyle name="Normal 12 3 2 2 2" xfId="6632" xr:uid="{134F4306-196B-4DAB-BB3B-B52A6EFC6845}"/>
    <cellStyle name="Normal 12 3 2 3" xfId="5191" xr:uid="{D1E3E115-B3D0-421B-A7B8-BAE97E2D28DD}"/>
    <cellStyle name="Normal 12 3 3" xfId="2970" xr:uid="{C8D165C3-3610-4343-AF88-BFB1383443ED}"/>
    <cellStyle name="Normal 12 3 3 2" xfId="5918" xr:uid="{17CF01E8-23B9-4793-8217-BFCD8CED1F14}"/>
    <cellStyle name="Normal 12 3 4" xfId="4456" xr:uid="{813938E7-58B9-4431-9D7C-7B18FC2FD288}"/>
    <cellStyle name="Normal 12 4" xfId="1888" xr:uid="{0C87AD4F-AE86-4660-BACE-7FCF49BD58EB}"/>
    <cellStyle name="Normal 12 4 2" xfId="3333" xr:uid="{61FC96FD-063C-4C21-9AA7-22AC98057AA5}"/>
    <cellStyle name="Normal 12 4 2 2" xfId="6281" xr:uid="{C91612D5-7DC3-49A9-AF25-81E7AF5BF733}"/>
    <cellStyle name="Normal 12 4 3" xfId="4838" xr:uid="{690F14DD-37B0-4731-877A-63AA394CA6CB}"/>
    <cellStyle name="Normal 12 5" xfId="2617" xr:uid="{445F3B0B-5AAE-400C-9F14-BD58AD19088B}"/>
    <cellStyle name="Normal 12 5 2" xfId="5565" xr:uid="{8C2B7EB5-8054-4B8B-882A-8236AA4862DC}"/>
    <cellStyle name="Normal 12 6" xfId="4097" xr:uid="{699A4697-B688-4CFB-B44E-60AEEC6E293C}"/>
    <cellStyle name="Normal 13" xfId="107" xr:uid="{00000000-0005-0000-0000-00005B000000}"/>
    <cellStyle name="Normal 13 2" xfId="108" xr:uid="{00000000-0005-0000-0000-00005C000000}"/>
    <cellStyle name="Normal 13 2 2" xfId="1042" xr:uid="{39A008C6-AE22-4921-A54A-262588B8FE65}"/>
    <cellStyle name="Normal 13 2 2 2" xfId="2245" xr:uid="{1F9E2291-0207-478F-84BB-D59F7644711C}"/>
    <cellStyle name="Normal 13 2 2 2 2" xfId="3687" xr:uid="{F70AA706-6D05-480B-BC65-54AA41D7FB2E}"/>
    <cellStyle name="Normal 13 2 2 2 2 2" xfId="6635" xr:uid="{C6CB60A2-D5CB-4CD0-8C60-DD69FB2304BD}"/>
    <cellStyle name="Normal 13 2 2 2 3" xfId="5194" xr:uid="{87745C62-C67D-4B12-9EAC-AC3710C3E0AA}"/>
    <cellStyle name="Normal 13 2 2 3" xfId="2973" xr:uid="{78F71B15-4FFD-46CF-8E08-B5F8B4A6E9AE}"/>
    <cellStyle name="Normal 13 2 2 3 2" xfId="5921" xr:uid="{AAAC45FB-DD61-43A2-B54D-B0ACF3E9F609}"/>
    <cellStyle name="Normal 13 2 2 4" xfId="4459" xr:uid="{DF32C2CE-27C8-4C5D-A481-CC248F73252A}"/>
    <cellStyle name="Normal 13 2 3" xfId="1891" xr:uid="{D44E42BD-5D6B-46B5-9B67-64FC3B65BC68}"/>
    <cellStyle name="Normal 13 2 3 2" xfId="3336" xr:uid="{BCC8F6C0-42E5-4CFD-984E-307901E2FB02}"/>
    <cellStyle name="Normal 13 2 3 2 2" xfId="6284" xr:uid="{F0782AE5-BC64-47D1-954E-5BB8D78952AD}"/>
    <cellStyle name="Normal 13 2 3 3" xfId="4841" xr:uid="{D5F62EDB-8043-4FB8-9ABF-50F2213324FB}"/>
    <cellStyle name="Normal 13 2 4" xfId="2620" xr:uid="{673A571D-CB6D-4ACE-8013-6DCAC1F6139F}"/>
    <cellStyle name="Normal 13 2 4 2" xfId="5568" xr:uid="{7CCEF622-CF8C-4ECF-AFD5-E31ACA8B50B1}"/>
    <cellStyle name="Normal 13 2 5" xfId="4100" xr:uid="{8E799353-5C62-4054-B844-C49AEF2F7272}"/>
    <cellStyle name="Normal 13 3" xfId="1041" xr:uid="{98721A37-9FB8-4155-8C14-C580A7C9BD87}"/>
    <cellStyle name="Normal 13 3 2" xfId="2244" xr:uid="{4EE4538B-0D3B-495E-BC20-7339ADE0B845}"/>
    <cellStyle name="Normal 13 3 2 2" xfId="3686" xr:uid="{2AE6BDD0-54A9-46DC-A027-4766341B1549}"/>
    <cellStyle name="Normal 13 3 2 2 2" xfId="6634" xr:uid="{D4D45360-7221-46A5-B75C-6D8A9CD97ECD}"/>
    <cellStyle name="Normal 13 3 2 3" xfId="5193" xr:uid="{1494C40D-19A9-496C-9AD9-401E51B40A50}"/>
    <cellStyle name="Normal 13 3 3" xfId="2972" xr:uid="{FF521481-31DB-4B9C-A7F3-EB29358B8447}"/>
    <cellStyle name="Normal 13 3 3 2" xfId="5920" xr:uid="{F998F8A3-E3FD-46CC-A0B0-4F96B6D3648B}"/>
    <cellStyle name="Normal 13 3 4" xfId="4458" xr:uid="{33BF06A8-75F5-4557-A31C-51BD91770B63}"/>
    <cellStyle name="Normal 13 4" xfId="1890" xr:uid="{3A8E28DC-3882-45B3-882B-0034E0C56315}"/>
    <cellStyle name="Normal 13 4 2" xfId="3335" xr:uid="{373F0A75-DAF8-4461-8B82-8670273CE62E}"/>
    <cellStyle name="Normal 13 4 2 2" xfId="6283" xr:uid="{E1C6BD58-55B4-4820-8C83-0A01F6ED8E7F}"/>
    <cellStyle name="Normal 13 4 3" xfId="4840" xr:uid="{D9B99247-20E4-4308-B5D8-D6BABB766599}"/>
    <cellStyle name="Normal 13 5" xfId="2619" xr:uid="{9D113059-CF36-4DA4-9C3C-AF83B9264FE7}"/>
    <cellStyle name="Normal 13 5 2" xfId="5567" xr:uid="{E91D2276-684F-484E-86C7-B8DA1B88C6AD}"/>
    <cellStyle name="Normal 13 6" xfId="4099" xr:uid="{117BB1E2-7261-40F6-A0F1-2FC5A09A061D}"/>
    <cellStyle name="Normal 14" xfId="109" xr:uid="{00000000-0005-0000-0000-00005D000000}"/>
    <cellStyle name="Normal 14 2" xfId="1043" xr:uid="{FD09FBFB-1E7B-4E9B-B122-AD452645412A}"/>
    <cellStyle name="Normal 15" xfId="110" xr:uid="{00000000-0005-0000-0000-00005E000000}"/>
    <cellStyle name="Normal 15 2" xfId="111" xr:uid="{00000000-0005-0000-0000-00005F000000}"/>
    <cellStyle name="Normal 15 2 2" xfId="1045" xr:uid="{AA73F4A3-9F4B-45D0-B721-6DD7D7ABA3DC}"/>
    <cellStyle name="Normal 15 2 2 2" xfId="2247" xr:uid="{B580E610-DC5F-4714-B71E-49798CC75111}"/>
    <cellStyle name="Normal 15 2 2 2 2" xfId="3689" xr:uid="{1783E7C0-E40D-4FE4-B2FD-06C8370F0708}"/>
    <cellStyle name="Normal 15 2 2 2 2 2" xfId="6637" xr:uid="{C6257780-840D-468E-A353-8F34DEB241CB}"/>
    <cellStyle name="Normal 15 2 2 2 3" xfId="5196" xr:uid="{13FA2322-D0A4-4ED6-89B3-03372F16D8AE}"/>
    <cellStyle name="Normal 15 2 2 3" xfId="2975" xr:uid="{0F2944E5-5A92-4AFA-A482-B7E62C0BF91A}"/>
    <cellStyle name="Normal 15 2 2 3 2" xfId="5923" xr:uid="{18BD8EB0-ABB8-4C1B-B901-570DAD9FDD0E}"/>
    <cellStyle name="Normal 15 2 2 4" xfId="4461" xr:uid="{756E4610-80D8-4991-875A-00B101656CF4}"/>
    <cellStyle name="Normal 15 2 3" xfId="1893" xr:uid="{FC13905B-42B9-46D0-99BD-0C0C0C9B56A0}"/>
    <cellStyle name="Normal 15 2 3 2" xfId="3338" xr:uid="{1216E2AA-9E96-4C44-BA23-55E9E151C62F}"/>
    <cellStyle name="Normal 15 2 3 2 2" xfId="6286" xr:uid="{16352C7A-B831-428C-9995-B486DEBD2624}"/>
    <cellStyle name="Normal 15 2 3 3" xfId="4843" xr:uid="{2962D380-7828-44F2-9CA2-5F096C20D446}"/>
    <cellStyle name="Normal 15 2 4" xfId="2622" xr:uid="{DE22E5C4-0492-4BBD-8578-275FBBE29E0B}"/>
    <cellStyle name="Normal 15 2 4 2" xfId="5570" xr:uid="{EA0F3C55-98B5-4304-884F-D09D59A933D9}"/>
    <cellStyle name="Normal 15 2 5" xfId="4102" xr:uid="{335198FC-9558-4A59-A891-CEBA37EAA9EA}"/>
    <cellStyle name="Normal 15 3" xfId="1044" xr:uid="{43DD1F8E-0628-4E85-B9D6-1CC6A97AC7CC}"/>
    <cellStyle name="Normal 15 3 2" xfId="2246" xr:uid="{E175D78D-BB33-4C65-8C42-EDA3FDBCCA1E}"/>
    <cellStyle name="Normal 15 3 2 2" xfId="3688" xr:uid="{16DADF76-C265-41F4-80E5-A0BE3F2D28B2}"/>
    <cellStyle name="Normal 15 3 2 2 2" xfId="6636" xr:uid="{BAC0CA57-2F44-4CA3-A678-3B42904E94D1}"/>
    <cellStyle name="Normal 15 3 2 3" xfId="5195" xr:uid="{E461649F-66A7-4FBC-AF12-CB19B10A6DCB}"/>
    <cellStyle name="Normal 15 3 3" xfId="2974" xr:uid="{04A647F5-F123-4EA8-B043-C69911B6FB10}"/>
    <cellStyle name="Normal 15 3 3 2" xfId="5922" xr:uid="{2432B80E-0173-4658-BF73-9F63DFE01812}"/>
    <cellStyle name="Normal 15 3 4" xfId="4460" xr:uid="{915F62C7-8C38-448A-8F3A-34CD7AEDFA7C}"/>
    <cellStyle name="Normal 15 4" xfId="1892" xr:uid="{EA41EF97-A66C-4BA6-81AD-2D38AB394980}"/>
    <cellStyle name="Normal 15 4 2" xfId="3337" xr:uid="{936D3D84-1D9B-4F9C-B990-D20E6F6E502D}"/>
    <cellStyle name="Normal 15 4 2 2" xfId="6285" xr:uid="{A52B89A8-4DDC-4BCF-9315-9000A46C01E8}"/>
    <cellStyle name="Normal 15 4 3" xfId="4842" xr:uid="{82C9ABD6-8E8A-42AA-96DB-D43129F7D831}"/>
    <cellStyle name="Normal 15 5" xfId="2621" xr:uid="{A0BBDFB2-7382-45F6-A0EA-2A17A20861E0}"/>
    <cellStyle name="Normal 15 5 2" xfId="5569" xr:uid="{74D5C9FF-D25C-4C28-B0D4-4D9CE6E3C2B4}"/>
    <cellStyle name="Normal 15 6" xfId="4101" xr:uid="{5D85E5A4-4300-494C-A82B-C42669A1BD49}"/>
    <cellStyle name="Normal 16" xfId="112" xr:uid="{00000000-0005-0000-0000-000060000000}"/>
    <cellStyle name="Normal 16 2" xfId="113" xr:uid="{00000000-0005-0000-0000-000061000000}"/>
    <cellStyle name="Normal 16 2 2" xfId="1047" xr:uid="{C9559FA4-82DC-4235-A8CC-AA6FA10EA889}"/>
    <cellStyle name="Normal 16 2 2 2" xfId="2249" xr:uid="{F66BE0B4-D8AA-43A1-B985-F3D265DBEE29}"/>
    <cellStyle name="Normal 16 2 2 2 2" xfId="3691" xr:uid="{E64AEC6E-402E-49C0-91F7-688CCC612045}"/>
    <cellStyle name="Normal 16 2 2 2 2 2" xfId="6639" xr:uid="{3D93E635-6161-4044-906B-1ECCBE787A30}"/>
    <cellStyle name="Normal 16 2 2 2 3" xfId="5198" xr:uid="{5422BFBB-542B-4D05-B975-8A12DE272438}"/>
    <cellStyle name="Normal 16 2 2 3" xfId="2977" xr:uid="{1E1B4AFD-2811-4300-9738-844203F3339D}"/>
    <cellStyle name="Normal 16 2 2 3 2" xfId="5925" xr:uid="{11DB6486-D2E3-4D5D-A974-6CBE61D98C4C}"/>
    <cellStyle name="Normal 16 2 2 4" xfId="4463" xr:uid="{A4D4168E-9BAA-456F-BAB3-4B4A25B78F31}"/>
    <cellStyle name="Normal 16 2 3" xfId="1895" xr:uid="{6AD5B528-D40C-4AA0-9FDF-E0E834EF0EA4}"/>
    <cellStyle name="Normal 16 2 3 2" xfId="3340" xr:uid="{0469DD60-D9EA-4661-9A67-8166B8C6708A}"/>
    <cellStyle name="Normal 16 2 3 2 2" xfId="6288" xr:uid="{DF16102A-5B2B-4FC8-9B69-2DEB311D9F13}"/>
    <cellStyle name="Normal 16 2 3 3" xfId="4845" xr:uid="{7F2ED1F6-3A14-449D-B959-311B5F5097E1}"/>
    <cellStyle name="Normal 16 2 4" xfId="2624" xr:uid="{009C912D-858D-4B14-B610-87B48A9391B6}"/>
    <cellStyle name="Normal 16 2 4 2" xfId="5572" xr:uid="{2B7787C9-D667-4B51-BE56-D7F2FA96FCB0}"/>
    <cellStyle name="Normal 16 2 5" xfId="4104" xr:uid="{072C6050-23B7-49F5-9F83-D63D6B109AAB}"/>
    <cellStyle name="Normal 16 3" xfId="1046" xr:uid="{AA79D814-00D8-475C-836C-B3785C71B059}"/>
    <cellStyle name="Normal 16 3 2" xfId="2248" xr:uid="{6B49D3BC-5891-4F04-A9B6-562006870442}"/>
    <cellStyle name="Normal 16 3 2 2" xfId="3690" xr:uid="{F4E75176-03A5-4860-962B-5CD2B4AA5F1E}"/>
    <cellStyle name="Normal 16 3 2 2 2" xfId="6638" xr:uid="{FDFFFD35-14C3-4956-BD27-B086E5976866}"/>
    <cellStyle name="Normal 16 3 2 3" xfId="5197" xr:uid="{43B65C60-7E40-4973-B797-85376549C0CF}"/>
    <cellStyle name="Normal 16 3 3" xfId="2976" xr:uid="{7F8D8AE1-BF0D-46BC-AB51-7F9BF384C55F}"/>
    <cellStyle name="Normal 16 3 3 2" xfId="5924" xr:uid="{AE4C8AE1-53C8-41A1-B4D1-042D962605F1}"/>
    <cellStyle name="Normal 16 3 4" xfId="4462" xr:uid="{82BA479B-5726-4CED-A95A-14E5F15BD4E7}"/>
    <cellStyle name="Normal 16 4" xfId="1894" xr:uid="{6294E768-CBD7-4D1E-84E5-1520E4454E63}"/>
    <cellStyle name="Normal 16 4 2" xfId="3339" xr:uid="{A1AC09DA-567F-4D69-BC1D-5C764C1DE7A3}"/>
    <cellStyle name="Normal 16 4 2 2" xfId="6287" xr:uid="{136B6A07-7A2F-4F31-A0B2-8C97789FA0A9}"/>
    <cellStyle name="Normal 16 4 3" xfId="4844" xr:uid="{27AB3D71-548B-4DE6-8D3E-BCFD0BF92ADE}"/>
    <cellStyle name="Normal 16 5" xfId="2623" xr:uid="{37582750-C1DA-4CC8-8F25-848DACCCA6E5}"/>
    <cellStyle name="Normal 16 5 2" xfId="5571" xr:uid="{B77A02AA-C2C4-4ED8-A655-84C502664C40}"/>
    <cellStyle name="Normal 16 6" xfId="4103" xr:uid="{E8238DB5-2BF4-48B3-8AC9-47C669E16045}"/>
    <cellStyle name="Normal 17" xfId="114" xr:uid="{00000000-0005-0000-0000-000062000000}"/>
    <cellStyle name="Normal 17 2" xfId="115" xr:uid="{00000000-0005-0000-0000-000063000000}"/>
    <cellStyle name="Normal 17 2 2" xfId="1049" xr:uid="{6057EFC9-A474-4145-A2B9-2210D432349B}"/>
    <cellStyle name="Normal 17 2 2 2" xfId="2251" xr:uid="{A5EB3F80-84AE-4A92-8E77-DB1ACA10E8BF}"/>
    <cellStyle name="Normal 17 2 2 2 2" xfId="3693" xr:uid="{110A5DE3-71EF-4B44-ACA1-D8BADDDA846A}"/>
    <cellStyle name="Normal 17 2 2 2 2 2" xfId="6641" xr:uid="{0976BA4F-5685-4C18-BCF7-9DB963D17B18}"/>
    <cellStyle name="Normal 17 2 2 2 3" xfId="5200" xr:uid="{11CDB153-403E-4262-A503-37B9747338E6}"/>
    <cellStyle name="Normal 17 2 2 3" xfId="2979" xr:uid="{3FFA00AB-E992-490B-8CAA-CF36AB83EAA4}"/>
    <cellStyle name="Normal 17 2 2 3 2" xfId="5927" xr:uid="{C43268C5-906B-40BE-BEFE-138997092AD7}"/>
    <cellStyle name="Normal 17 2 2 4" xfId="4465" xr:uid="{9F5FDB1E-23F5-480D-AF92-51E2EFE3D11B}"/>
    <cellStyle name="Normal 17 2 3" xfId="1897" xr:uid="{30785FA9-2C41-4E12-9C16-A3A2883D1F98}"/>
    <cellStyle name="Normal 17 2 3 2" xfId="3342" xr:uid="{DEC273E1-9ADB-4AE3-BA1B-B22449FED31F}"/>
    <cellStyle name="Normal 17 2 3 2 2" xfId="6290" xr:uid="{141742DB-A0F4-4B83-A402-C4D20D9057C7}"/>
    <cellStyle name="Normal 17 2 3 3" xfId="4847" xr:uid="{770E2447-AD55-4C9B-BE6D-E87134EF8AA1}"/>
    <cellStyle name="Normal 17 2 4" xfId="2626" xr:uid="{C4223EF8-ED11-4B0B-A41B-A4F4F6F4B20E}"/>
    <cellStyle name="Normal 17 2 4 2" xfId="5574" xr:uid="{3CD8A90E-9EDA-4C44-BFA8-6A0BCCB662B2}"/>
    <cellStyle name="Normal 17 2 5" xfId="4106" xr:uid="{4F7C5A9A-DD71-448D-925E-68477BCA62CB}"/>
    <cellStyle name="Normal 17 3" xfId="1048" xr:uid="{CAE49247-3865-4C52-B824-52F8E5C36A09}"/>
    <cellStyle name="Normal 17 3 2" xfId="2250" xr:uid="{34F6FD02-2719-45C0-87DF-62B5D3620E8D}"/>
    <cellStyle name="Normal 17 3 2 2" xfId="3692" xr:uid="{78A315DE-0364-4B01-917E-E5F28C3744FF}"/>
    <cellStyle name="Normal 17 3 2 2 2" xfId="6640" xr:uid="{8C95B689-AAF4-4C38-BD9A-A3EE85570488}"/>
    <cellStyle name="Normal 17 3 2 3" xfId="5199" xr:uid="{1CB37B5B-48D9-4BB3-9A1C-008BA38508A2}"/>
    <cellStyle name="Normal 17 3 3" xfId="2978" xr:uid="{85A1FA1C-6A65-43B7-AF20-6D748474D0DE}"/>
    <cellStyle name="Normal 17 3 3 2" xfId="5926" xr:uid="{F290AD75-961F-49B6-9A46-E8662AD27B54}"/>
    <cellStyle name="Normal 17 3 4" xfId="4464" xr:uid="{217361A7-3893-468B-B798-2C65C1BDFB57}"/>
    <cellStyle name="Normal 17 4" xfId="1896" xr:uid="{149E1017-07E9-4C5D-B961-46CD4AEE487D}"/>
    <cellStyle name="Normal 17 4 2" xfId="3341" xr:uid="{487B2450-6C7F-4EB1-BF6D-7482AD84591B}"/>
    <cellStyle name="Normal 17 4 2 2" xfId="6289" xr:uid="{96318B88-60D6-4615-9417-9E378C3FA1F2}"/>
    <cellStyle name="Normal 17 4 3" xfId="4846" xr:uid="{6FAB06A2-D89B-45A7-83C3-84D0E90544F7}"/>
    <cellStyle name="Normal 17 5" xfId="2625" xr:uid="{3FF30599-8CA3-430C-A90D-BAD9D8D843AB}"/>
    <cellStyle name="Normal 17 5 2" xfId="5573" xr:uid="{C546856E-23FE-487F-95AC-E50A5EAE65E5}"/>
    <cellStyle name="Normal 17 6" xfId="4105" xr:uid="{AD9DCFB0-DE21-427E-9CFE-D82237E2E697}"/>
    <cellStyle name="Normal 18" xfId="116" xr:uid="{00000000-0005-0000-0000-000064000000}"/>
    <cellStyle name="Normal 18 2" xfId="117" xr:uid="{00000000-0005-0000-0000-000065000000}"/>
    <cellStyle name="Normal 18 2 2" xfId="1051" xr:uid="{04260B63-9E86-4A42-A079-8EA8514CBB59}"/>
    <cellStyle name="Normal 18 2 2 2" xfId="2253" xr:uid="{9EB069AF-110F-4C54-8D74-BF865FD3E0BB}"/>
    <cellStyle name="Normal 18 2 2 2 2" xfId="3695" xr:uid="{12ECFD32-172C-4298-BF3B-5E92A3460444}"/>
    <cellStyle name="Normal 18 2 2 2 2 2" xfId="6643" xr:uid="{9A6852BE-F77C-4950-B99B-AE0E057386FA}"/>
    <cellStyle name="Normal 18 2 2 2 3" xfId="5202" xr:uid="{1B3B70AF-46CD-45C1-9E33-6EB7C25CF39D}"/>
    <cellStyle name="Normal 18 2 2 3" xfId="2981" xr:uid="{046059BC-4720-4566-B962-3EF92390149F}"/>
    <cellStyle name="Normal 18 2 2 3 2" xfId="5929" xr:uid="{0E4DB549-D4B8-41FC-B16D-0F63F315119E}"/>
    <cellStyle name="Normal 18 2 2 4" xfId="4467" xr:uid="{A9D7D1F4-3BA0-4BAE-AEAB-2BA66AB3EF1F}"/>
    <cellStyle name="Normal 18 2 3" xfId="1899" xr:uid="{A340F327-8A61-40BB-87A6-5719733D1873}"/>
    <cellStyle name="Normal 18 2 3 2" xfId="3344" xr:uid="{D62B866B-5E66-476D-A672-D7A1ADCA7731}"/>
    <cellStyle name="Normal 18 2 3 2 2" xfId="6292" xr:uid="{B3EE2EA5-909A-41CD-A82E-3546E3973B72}"/>
    <cellStyle name="Normal 18 2 3 3" xfId="4849" xr:uid="{3D610912-690C-4132-9ACB-F37720283A9F}"/>
    <cellStyle name="Normal 18 2 4" xfId="2628" xr:uid="{C2C5BD06-E9FB-4D1B-8326-A35721082A84}"/>
    <cellStyle name="Normal 18 2 4 2" xfId="5576" xr:uid="{80F961BC-2CE8-446D-96C6-026A6BBCB7E7}"/>
    <cellStyle name="Normal 18 2 5" xfId="4108" xr:uid="{D7C67B59-FE9B-43C0-9924-B664436D14A4}"/>
    <cellStyle name="Normal 18 3" xfId="1050" xr:uid="{F51CD01E-CFD1-4E67-8566-E2275327782D}"/>
    <cellStyle name="Normal 18 3 2" xfId="2252" xr:uid="{4AC6FB9B-1F22-4AAB-A750-1A5783120549}"/>
    <cellStyle name="Normal 18 3 2 2" xfId="3694" xr:uid="{F217E52B-1DA7-47D0-839B-51A701943198}"/>
    <cellStyle name="Normal 18 3 2 2 2" xfId="6642" xr:uid="{FCC02520-8D94-4D2F-A798-9CBA47DE4598}"/>
    <cellStyle name="Normal 18 3 2 3" xfId="5201" xr:uid="{A5D1CD08-1FD7-4599-A8DA-8A05FA149F6F}"/>
    <cellStyle name="Normal 18 3 3" xfId="2980" xr:uid="{157BD616-CB59-403C-A50E-D1BF1A4125F1}"/>
    <cellStyle name="Normal 18 3 3 2" xfId="5928" xr:uid="{92CD3175-189D-49A2-80BB-88C220A7A79E}"/>
    <cellStyle name="Normal 18 3 4" xfId="4466" xr:uid="{B8746C05-9DE9-428B-928B-838487C1A018}"/>
    <cellStyle name="Normal 18 4" xfId="1898" xr:uid="{0E6FC293-0B59-44B7-BF27-18AD58A4C628}"/>
    <cellStyle name="Normal 18 4 2" xfId="3343" xr:uid="{CD7D1842-DAFC-4C31-8184-5BD375A0061C}"/>
    <cellStyle name="Normal 18 4 2 2" xfId="6291" xr:uid="{90A5C332-7582-4045-88E3-7AD18511056F}"/>
    <cellStyle name="Normal 18 4 3" xfId="4848" xr:uid="{2CDE0A70-9BF4-4014-9DFC-8CFE4DAB3E86}"/>
    <cellStyle name="Normal 18 5" xfId="2627" xr:uid="{D5F80F29-EE97-4DF1-BCDD-1D4CE8728713}"/>
    <cellStyle name="Normal 18 5 2" xfId="5575" xr:uid="{7FC26095-373C-4F82-840C-7E8BC9886E1D}"/>
    <cellStyle name="Normal 18 6" xfId="4107" xr:uid="{5145D23E-D552-4F49-887F-D34B34DB569B}"/>
    <cellStyle name="Normal 19" xfId="118" xr:uid="{00000000-0005-0000-0000-000066000000}"/>
    <cellStyle name="Normal 19 2" xfId="119" xr:uid="{00000000-0005-0000-0000-000067000000}"/>
    <cellStyle name="Normal 19 2 2" xfId="1053" xr:uid="{DDE85F14-12E8-4E7B-9F84-C2CCEEAFD65C}"/>
    <cellStyle name="Normal 19 2 2 2" xfId="2255" xr:uid="{40A42DF7-FE34-4CDE-84C6-E933335E4C09}"/>
    <cellStyle name="Normal 19 2 2 2 2" xfId="3697" xr:uid="{96E6E469-1ABA-4B66-9118-49BFF25946A2}"/>
    <cellStyle name="Normal 19 2 2 2 2 2" xfId="6645" xr:uid="{B1F8FB05-7DE7-4731-B69D-700348A7E3B4}"/>
    <cellStyle name="Normal 19 2 2 2 3" xfId="5204" xr:uid="{79910488-FED6-491A-84A5-9EC836408A8D}"/>
    <cellStyle name="Normal 19 2 2 3" xfId="2983" xr:uid="{A2DF472F-95C1-4016-A85A-0DC5F56DAB4D}"/>
    <cellStyle name="Normal 19 2 2 3 2" xfId="5931" xr:uid="{9A865A32-7615-428B-8AA8-7411490191C8}"/>
    <cellStyle name="Normal 19 2 2 4" xfId="4469" xr:uid="{5E72BBD6-5AE8-4E91-A996-9AC541D327E7}"/>
    <cellStyle name="Normal 19 2 3" xfId="1901" xr:uid="{5C7714D6-1841-49DB-8807-BD804977B25C}"/>
    <cellStyle name="Normal 19 2 3 2" xfId="3346" xr:uid="{5BBC5D5A-F36A-4739-A397-B59B05465B84}"/>
    <cellStyle name="Normal 19 2 3 2 2" xfId="6294" xr:uid="{3752B114-783A-4634-880B-4FFC5A59E3E6}"/>
    <cellStyle name="Normal 19 2 3 3" xfId="4851" xr:uid="{6D2962A2-3DFD-4ECF-9597-F16FA21E6EF0}"/>
    <cellStyle name="Normal 19 2 4" xfId="2630" xr:uid="{A5744FE6-77E0-4A4B-A228-BA5F936DE37C}"/>
    <cellStyle name="Normal 19 2 4 2" xfId="5578" xr:uid="{A9531AA8-74C3-4F71-A9B1-E1E09F8B0878}"/>
    <cellStyle name="Normal 19 2 5" xfId="4110" xr:uid="{55AA1F07-0EF9-4D9C-BBAF-35AE2797EA0F}"/>
    <cellStyle name="Normal 19 3" xfId="1052" xr:uid="{BDC952EE-BFBA-4AA0-82ED-D3652C58A5C4}"/>
    <cellStyle name="Normal 19 3 2" xfId="2254" xr:uid="{FC94C083-D8E5-435A-AF53-F459F7E3E894}"/>
    <cellStyle name="Normal 19 3 2 2" xfId="3696" xr:uid="{3B7D4678-2C1A-4337-8BF1-0803C77FDB8D}"/>
    <cellStyle name="Normal 19 3 2 2 2" xfId="6644" xr:uid="{0334B0D8-00FC-48E0-8F17-0F3F1CE35AE2}"/>
    <cellStyle name="Normal 19 3 2 3" xfId="5203" xr:uid="{02267379-C036-4544-B0A4-7D606AD3FE75}"/>
    <cellStyle name="Normal 19 3 3" xfId="2982" xr:uid="{504B20BF-144A-459A-833B-D07924ED7AE8}"/>
    <cellStyle name="Normal 19 3 3 2" xfId="5930" xr:uid="{4EE48898-40A2-44CB-9E08-A9C8C21048A4}"/>
    <cellStyle name="Normal 19 3 4" xfId="4468" xr:uid="{2EC3F57D-EEC5-4693-9468-2D278017ADBD}"/>
    <cellStyle name="Normal 19 4" xfId="1900" xr:uid="{52D9D59F-9919-4C96-ABC3-5E950F99B91F}"/>
    <cellStyle name="Normal 19 4 2" xfId="3345" xr:uid="{FA311FC0-1368-48FA-B411-389B508CA699}"/>
    <cellStyle name="Normal 19 4 2 2" xfId="6293" xr:uid="{32F1AEB1-C295-499B-8B9D-32C6B8079CD8}"/>
    <cellStyle name="Normal 19 4 3" xfId="4850" xr:uid="{9AA07C2B-55E0-4FFE-BFFA-0396CF2D48B0}"/>
    <cellStyle name="Normal 19 5" xfId="2629" xr:uid="{15CA588C-2183-44D8-9254-C3DD529718F4}"/>
    <cellStyle name="Normal 19 5 2" xfId="5577" xr:uid="{D3BB5ED3-1076-45DE-BD58-9065B11D211D}"/>
    <cellStyle name="Normal 19 6" xfId="4109" xr:uid="{8B0319DD-6F6F-4F38-82CA-2E3D15DA8BC9}"/>
    <cellStyle name="Normal 2" xfId="120" xr:uid="{00000000-0005-0000-0000-000068000000}"/>
    <cellStyle name="Normal 2 10" xfId="121" xr:uid="{00000000-0005-0000-0000-000069000000}"/>
    <cellStyle name="Normal 2 10 2" xfId="122" xr:uid="{00000000-0005-0000-0000-00006A000000}"/>
    <cellStyle name="Normal 2 10 2 2" xfId="1056" xr:uid="{0C33FA59-ED58-4440-8D1F-BA990CA56B0B}"/>
    <cellStyle name="Normal 2 10 2 2 2" xfId="2257" xr:uid="{D3AFA372-1B8D-4ADA-88D2-FD45C8CA19E0}"/>
    <cellStyle name="Normal 2 10 2 2 2 2" xfId="3699" xr:uid="{D82B3456-5E2A-44B6-851E-FEC96D71E74F}"/>
    <cellStyle name="Normal 2 10 2 2 2 2 2" xfId="6647" xr:uid="{49D5CC7E-4E10-4BFD-A361-BA36763111CC}"/>
    <cellStyle name="Normal 2 10 2 2 2 3" xfId="5206" xr:uid="{C89814D3-E107-48F7-A97E-E3CB6B8E7FC9}"/>
    <cellStyle name="Normal 2 10 2 2 3" xfId="2985" xr:uid="{58A0EFB5-8279-469E-8754-A7486B395D1A}"/>
    <cellStyle name="Normal 2 10 2 2 3 2" xfId="5933" xr:uid="{F92FE547-D997-4C8B-BDD9-AE29D581C655}"/>
    <cellStyle name="Normal 2 10 2 2 4" xfId="4471" xr:uid="{B6A88859-08B4-461A-B838-D84A4CC38456}"/>
    <cellStyle name="Normal 2 10 2 3" xfId="1903" xr:uid="{DF463B5E-204D-49EA-A97F-2C7AFC09B476}"/>
    <cellStyle name="Normal 2 10 2 3 2" xfId="3348" xr:uid="{30372341-3576-4553-8713-77DF90E32A71}"/>
    <cellStyle name="Normal 2 10 2 3 2 2" xfId="6296" xr:uid="{24918658-BFBD-4EC1-A1C4-3194C15703E3}"/>
    <cellStyle name="Normal 2 10 2 3 3" xfId="4853" xr:uid="{ADA04E98-07D3-49BB-8FC7-7CDA992A44E5}"/>
    <cellStyle name="Normal 2 10 2 4" xfId="2632" xr:uid="{75C45CA4-4BEA-49B6-9CBE-B57B500EAE87}"/>
    <cellStyle name="Normal 2 10 2 4 2" xfId="5580" xr:uid="{B8DBDE06-10AA-40F8-B4DA-FB1F68BE1426}"/>
    <cellStyle name="Normal 2 10 2 5" xfId="4112" xr:uid="{19AE27F9-F8B9-435C-AF6B-09A3BB08A6F4}"/>
    <cellStyle name="Normal 2 10 3" xfId="1055" xr:uid="{C488348C-87E0-4EF7-B677-B2D83D557956}"/>
    <cellStyle name="Normal 2 10 3 2" xfId="2256" xr:uid="{B79EB72C-EA01-495C-83B5-AAAFAED95DE2}"/>
    <cellStyle name="Normal 2 10 3 2 2" xfId="3698" xr:uid="{53442568-9B9D-4321-AE48-DE6782001070}"/>
    <cellStyle name="Normal 2 10 3 2 2 2" xfId="6646" xr:uid="{BCC14D42-529D-4417-9720-49C2DB949D26}"/>
    <cellStyle name="Normal 2 10 3 2 3" xfId="5205" xr:uid="{9999033B-E5C9-4B74-BCC3-6955D47BDA4B}"/>
    <cellStyle name="Normal 2 10 3 3" xfId="2984" xr:uid="{D38831BC-2CBD-4791-B553-43CCE3666D3C}"/>
    <cellStyle name="Normal 2 10 3 3 2" xfId="5932" xr:uid="{D208FD67-0F2C-4A49-BF32-B0C7542569B1}"/>
    <cellStyle name="Normal 2 10 3 4" xfId="4470" xr:uid="{E7142F58-EF1B-41EE-A1D0-444930742E80}"/>
    <cellStyle name="Normal 2 10 4" xfId="1902" xr:uid="{C8541457-E93A-4868-A995-4F999CCD6841}"/>
    <cellStyle name="Normal 2 10 4 2" xfId="3347" xr:uid="{82E6D58F-32AC-406E-B365-943E4F9344DF}"/>
    <cellStyle name="Normal 2 10 4 2 2" xfId="6295" xr:uid="{C84A0169-6115-4BEF-88D6-5A329FA8AB51}"/>
    <cellStyle name="Normal 2 10 4 3" xfId="4852" xr:uid="{A38FA4AF-181A-4FD2-8FDD-293476397E20}"/>
    <cellStyle name="Normal 2 10 5" xfId="2631" xr:uid="{B3E0D0C1-F787-41BB-A110-D7BCA22B1346}"/>
    <cellStyle name="Normal 2 10 5 2" xfId="5579" xr:uid="{C9F43446-B9FA-4BD5-8294-70CE9C2A604A}"/>
    <cellStyle name="Normal 2 10 6" xfId="4111" xr:uid="{DCEBDE98-ACC4-43C9-9582-4ED88B1BBA74}"/>
    <cellStyle name="Normal 2 11" xfId="123" xr:uid="{00000000-0005-0000-0000-00006B000000}"/>
    <cellStyle name="Normal 2 11 2" xfId="124" xr:uid="{00000000-0005-0000-0000-00006C000000}"/>
    <cellStyle name="Normal 2 11 2 2" xfId="1058" xr:uid="{AD4108C6-D1C8-43EF-9752-1519A9BEC193}"/>
    <cellStyle name="Normal 2 11 2 2 2" xfId="2259" xr:uid="{3C2593D1-A015-444C-BFD3-5086AAE1F406}"/>
    <cellStyle name="Normal 2 11 2 2 2 2" xfId="3701" xr:uid="{984E977D-3609-41BC-9247-75474D6F45EA}"/>
    <cellStyle name="Normal 2 11 2 2 2 2 2" xfId="6649" xr:uid="{9A929D25-A14A-470D-B177-45AE62495B82}"/>
    <cellStyle name="Normal 2 11 2 2 2 3" xfId="5208" xr:uid="{D92633CF-1B5D-4E3A-8426-A0685DC093A7}"/>
    <cellStyle name="Normal 2 11 2 2 3" xfId="2987" xr:uid="{490404C5-7E2F-4DCF-A5B8-49AC7B5F87E1}"/>
    <cellStyle name="Normal 2 11 2 2 3 2" xfId="5935" xr:uid="{B1D26592-66A0-4133-B3D5-4D74096F8C70}"/>
    <cellStyle name="Normal 2 11 2 2 4" xfId="4473" xr:uid="{0C5784E4-26A1-4BCD-9F40-3C105FC9586E}"/>
    <cellStyle name="Normal 2 11 2 3" xfId="1905" xr:uid="{7EF59B58-7AD0-4747-8DED-7E7938A4165E}"/>
    <cellStyle name="Normal 2 11 2 3 2" xfId="3350" xr:uid="{F01311E8-6B3D-4592-8EBB-D31E6F2946E1}"/>
    <cellStyle name="Normal 2 11 2 3 2 2" xfId="6298" xr:uid="{A27278F4-5F2E-42BD-988A-58EC206E97A5}"/>
    <cellStyle name="Normal 2 11 2 3 3" xfId="4855" xr:uid="{1D870AF3-D787-4953-B855-2E10CE8A46CD}"/>
    <cellStyle name="Normal 2 11 2 4" xfId="2634" xr:uid="{BAC433C2-1E4A-4F0F-88F6-918BF250DCBE}"/>
    <cellStyle name="Normal 2 11 2 4 2" xfId="5582" xr:uid="{EFAFEFE4-8FEB-43DF-ABED-B646352A9CCE}"/>
    <cellStyle name="Normal 2 11 2 5" xfId="4114" xr:uid="{822E8860-0F8A-4D70-8D33-79D433100E3C}"/>
    <cellStyle name="Normal 2 11 3" xfId="1057" xr:uid="{714481F7-CBFE-4CE1-A2FA-AFA69DB128C6}"/>
    <cellStyle name="Normal 2 11 3 2" xfId="2258" xr:uid="{375DB0E7-87E9-4207-81DE-1B92E076AC9A}"/>
    <cellStyle name="Normal 2 11 3 2 2" xfId="3700" xr:uid="{90735C41-3FFA-4617-8C96-D4AADD3C523B}"/>
    <cellStyle name="Normal 2 11 3 2 2 2" xfId="6648" xr:uid="{2F351839-1016-46BF-9548-C472E59A4D0B}"/>
    <cellStyle name="Normal 2 11 3 2 3" xfId="5207" xr:uid="{A1261BD9-C64E-4026-B216-975B7C78567A}"/>
    <cellStyle name="Normal 2 11 3 3" xfId="2986" xr:uid="{D432AD4B-7B0F-4911-A9EF-F97797FBD636}"/>
    <cellStyle name="Normal 2 11 3 3 2" xfId="5934" xr:uid="{753DAA51-53A3-4449-A424-DBAD8E0526A1}"/>
    <cellStyle name="Normal 2 11 3 4" xfId="4472" xr:uid="{BEE9138F-2D0E-4C92-B76C-499C1DB5A9F2}"/>
    <cellStyle name="Normal 2 11 4" xfId="1904" xr:uid="{CD901455-9FEA-4D46-A34A-D3BF1CE09211}"/>
    <cellStyle name="Normal 2 11 4 2" xfId="3349" xr:uid="{71AC9E54-701A-4CDC-9542-1FB049189BC2}"/>
    <cellStyle name="Normal 2 11 4 2 2" xfId="6297" xr:uid="{BC44B1BF-2EC4-4B70-9106-C0DD817F48F9}"/>
    <cellStyle name="Normal 2 11 4 3" xfId="4854" xr:uid="{80AE5C6A-7653-4030-B577-E2887F680861}"/>
    <cellStyle name="Normal 2 11 5" xfId="2633" xr:uid="{6C3DAA8C-6CC5-46C4-97EA-8A452B21DB4E}"/>
    <cellStyle name="Normal 2 11 5 2" xfId="5581" xr:uid="{CE568494-AC7B-41DF-B90A-E91DBDAE1D4C}"/>
    <cellStyle name="Normal 2 11 6" xfId="4113" xr:uid="{C2949CD4-C74B-49AC-A65E-C9CE51117819}"/>
    <cellStyle name="Normal 2 12" xfId="125" xr:uid="{00000000-0005-0000-0000-00006D000000}"/>
    <cellStyle name="Normal 2 12 2" xfId="126" xr:uid="{00000000-0005-0000-0000-00006E000000}"/>
    <cellStyle name="Normal 2 12 2 2" xfId="1060" xr:uid="{19B33280-A2DC-4B5D-89DD-4E08E2319D5A}"/>
    <cellStyle name="Normal 2 12 2 2 2" xfId="2261" xr:uid="{4371E273-45D4-4724-B946-65CAADAE78D1}"/>
    <cellStyle name="Normal 2 12 2 2 2 2" xfId="3703" xr:uid="{A85D2415-86CB-40A4-9BC4-B23A8B96975B}"/>
    <cellStyle name="Normal 2 12 2 2 2 2 2" xfId="6651" xr:uid="{528C1CC1-7DC6-403B-8FE3-BCF17AA9E4A3}"/>
    <cellStyle name="Normal 2 12 2 2 2 3" xfId="5210" xr:uid="{6915FFA4-6142-48BB-AEAB-39E3DBC2168C}"/>
    <cellStyle name="Normal 2 12 2 2 3" xfId="2989" xr:uid="{FE5B467C-A827-4F2D-99EF-8D3D794ED30E}"/>
    <cellStyle name="Normal 2 12 2 2 3 2" xfId="5937" xr:uid="{FFA386D4-2750-459F-9952-50004EF8A414}"/>
    <cellStyle name="Normal 2 12 2 2 4" xfId="4475" xr:uid="{46785F35-34AB-4A94-80EA-306324EFEF67}"/>
    <cellStyle name="Normal 2 12 2 3" xfId="1907" xr:uid="{926126C3-A28D-4EDA-9086-1C2221D2388A}"/>
    <cellStyle name="Normal 2 12 2 3 2" xfId="3352" xr:uid="{B024504B-4CF1-4452-AA94-EA7386986D60}"/>
    <cellStyle name="Normal 2 12 2 3 2 2" xfId="6300" xr:uid="{B0FCB28D-3030-481F-BFC9-B81C9D5F4E3D}"/>
    <cellStyle name="Normal 2 12 2 3 3" xfId="4857" xr:uid="{DB9AFD41-35A6-415B-8997-7D326A5FA89C}"/>
    <cellStyle name="Normal 2 12 2 4" xfId="2636" xr:uid="{0D828D00-0AA4-4ACB-90BB-F8BBA90DEB50}"/>
    <cellStyle name="Normal 2 12 2 4 2" xfId="5584" xr:uid="{169FC5DA-3B5D-4995-99C6-3AD7E5A32D5E}"/>
    <cellStyle name="Normal 2 12 2 5" xfId="4116" xr:uid="{DDD420D2-580B-4FAC-807F-A47742697065}"/>
    <cellStyle name="Normal 2 12 3" xfId="1059" xr:uid="{46F64ED4-88EA-468D-B086-D647B7EB8607}"/>
    <cellStyle name="Normal 2 12 3 2" xfId="2260" xr:uid="{07AC5E94-AA9D-4CE1-967C-01FC60778631}"/>
    <cellStyle name="Normal 2 12 3 2 2" xfId="3702" xr:uid="{4AF94926-5025-4406-8903-840A33C23240}"/>
    <cellStyle name="Normal 2 12 3 2 2 2" xfId="6650" xr:uid="{9E89D1CD-613E-4F9A-9DB8-63072EE2A316}"/>
    <cellStyle name="Normal 2 12 3 2 3" xfId="5209" xr:uid="{67F28DAC-23A4-431B-BAB5-2994AFC81805}"/>
    <cellStyle name="Normal 2 12 3 3" xfId="2988" xr:uid="{B992B514-99F9-49C4-B578-C0F631376ED8}"/>
    <cellStyle name="Normal 2 12 3 3 2" xfId="5936" xr:uid="{BDCAB9D3-C94E-4A00-8476-580A638946EA}"/>
    <cellStyle name="Normal 2 12 3 4" xfId="4474" xr:uid="{55E1B9F5-92CB-4804-9E89-3550AA649E80}"/>
    <cellStyle name="Normal 2 12 4" xfId="1906" xr:uid="{58068373-5FDA-45D2-8AFB-12718C18D7BE}"/>
    <cellStyle name="Normal 2 12 4 2" xfId="3351" xr:uid="{B3CA682D-9B87-4C29-ABA8-16C8920BB139}"/>
    <cellStyle name="Normal 2 12 4 2 2" xfId="6299" xr:uid="{034A0D06-8A05-445E-9DD5-C5BF17FDFE05}"/>
    <cellStyle name="Normal 2 12 4 3" xfId="4856" xr:uid="{023C1DC8-6966-4BAC-82E5-53152A6ED26B}"/>
    <cellStyle name="Normal 2 12 5" xfId="2635" xr:uid="{38F77337-43FB-44BE-AD7C-B992A30EA40E}"/>
    <cellStyle name="Normal 2 12 5 2" xfId="5583" xr:uid="{DFD1BD15-1580-4D59-8637-A0434139BAC4}"/>
    <cellStyle name="Normal 2 12 6" xfId="4115" xr:uid="{ABAD48AE-8A44-4DE4-A954-10CA6AB6BA07}"/>
    <cellStyle name="Normal 2 13" xfId="127" xr:uid="{00000000-0005-0000-0000-00006F000000}"/>
    <cellStyle name="Normal 2 13 2" xfId="128" xr:uid="{00000000-0005-0000-0000-000070000000}"/>
    <cellStyle name="Normal 2 13 2 2" xfId="1062" xr:uid="{CFCA99A4-C1AC-4A88-971E-57A47D82AE5D}"/>
    <cellStyle name="Normal 2 13 2 2 2" xfId="2263" xr:uid="{5515A5F2-125A-4892-BD36-7B33BB88187E}"/>
    <cellStyle name="Normal 2 13 2 2 2 2" xfId="3705" xr:uid="{C02AFE33-7EF5-4AF0-B6D4-E0CFEDD56FBC}"/>
    <cellStyle name="Normal 2 13 2 2 2 2 2" xfId="6653" xr:uid="{11370E30-7610-48E7-97D7-09D3D3255F22}"/>
    <cellStyle name="Normal 2 13 2 2 2 3" xfId="5212" xr:uid="{EC9ECD35-6E8F-40A8-A611-8D31CE5A0745}"/>
    <cellStyle name="Normal 2 13 2 2 3" xfId="2991" xr:uid="{F5125089-07A2-42EF-ADCB-048B3530949C}"/>
    <cellStyle name="Normal 2 13 2 2 3 2" xfId="5939" xr:uid="{6117E17B-ACC8-4D55-A9B4-1BE6CBFE28C3}"/>
    <cellStyle name="Normal 2 13 2 2 4" xfId="4477" xr:uid="{618FA2B3-8839-491C-942A-CDB38CC0CCF0}"/>
    <cellStyle name="Normal 2 13 2 3" xfId="1909" xr:uid="{69E30317-0CA5-4077-8545-2B190051C206}"/>
    <cellStyle name="Normal 2 13 2 3 2" xfId="3354" xr:uid="{1DB7D211-AF5B-4D89-959F-37E3A8A57BFC}"/>
    <cellStyle name="Normal 2 13 2 3 2 2" xfId="6302" xr:uid="{5D20B832-4E0D-4107-9613-28A54B0D9662}"/>
    <cellStyle name="Normal 2 13 2 3 3" xfId="4859" xr:uid="{088731C1-6512-4AE3-B9D4-9157C99A270E}"/>
    <cellStyle name="Normal 2 13 2 4" xfId="2638" xr:uid="{57F61C56-8C03-4467-9B66-9B006DC037D1}"/>
    <cellStyle name="Normal 2 13 2 4 2" xfId="5586" xr:uid="{429315E6-6D76-41F7-A583-12C4ECC0AF58}"/>
    <cellStyle name="Normal 2 13 2 5" xfId="4118" xr:uid="{A6F41708-BE1C-4D59-BC5F-C162BCC7A78C}"/>
    <cellStyle name="Normal 2 13 3" xfId="1061" xr:uid="{02358A05-EE42-4F77-A4F7-9221CB1E4E85}"/>
    <cellStyle name="Normal 2 13 3 2" xfId="2262" xr:uid="{6FA7609D-FFEC-4782-A923-C8BFFD9102E0}"/>
    <cellStyle name="Normal 2 13 3 2 2" xfId="3704" xr:uid="{69E5B4E5-8F97-460D-BA90-5E1834EAEF2D}"/>
    <cellStyle name="Normal 2 13 3 2 2 2" xfId="6652" xr:uid="{EB449955-16F4-489A-9B13-0024B5746A32}"/>
    <cellStyle name="Normal 2 13 3 2 3" xfId="5211" xr:uid="{804F5AD4-0629-4F0B-8420-7EA95F319A70}"/>
    <cellStyle name="Normal 2 13 3 3" xfId="2990" xr:uid="{ECD947FC-D880-437B-82A4-280D42707763}"/>
    <cellStyle name="Normal 2 13 3 3 2" xfId="5938" xr:uid="{DFA2D6B1-C3AB-4418-B9AE-CB7FF355D67D}"/>
    <cellStyle name="Normal 2 13 3 4" xfId="4476" xr:uid="{A0651EFE-0717-40DE-91D5-DE957CD14C4E}"/>
    <cellStyle name="Normal 2 13 4" xfId="1908" xr:uid="{DB859C11-7CB0-4227-9C7B-AC3117802BF4}"/>
    <cellStyle name="Normal 2 13 4 2" xfId="3353" xr:uid="{F8686390-299E-478E-82BD-6FF1F4CE2D29}"/>
    <cellStyle name="Normal 2 13 4 2 2" xfId="6301" xr:uid="{69C5C859-6388-4C8D-A77D-D4A37EE9BB47}"/>
    <cellStyle name="Normal 2 13 4 3" xfId="4858" xr:uid="{A7A1C1BD-194E-4EE6-9366-56B07D4DFF24}"/>
    <cellStyle name="Normal 2 13 5" xfId="2637" xr:uid="{4CC03D74-73BE-4F84-ACD3-2F2A681AA28F}"/>
    <cellStyle name="Normal 2 13 5 2" xfId="5585" xr:uid="{3F90C1F3-5B60-4A04-8EC4-923F8F47151D}"/>
    <cellStyle name="Normal 2 13 6" xfId="4117" xr:uid="{05CA1C53-9CD3-43D3-8A56-E4FFEE41D52F}"/>
    <cellStyle name="Normal 2 14" xfId="129" xr:uid="{00000000-0005-0000-0000-000071000000}"/>
    <cellStyle name="Normal 2 14 2" xfId="130" xr:uid="{00000000-0005-0000-0000-000072000000}"/>
    <cellStyle name="Normal 2 14 2 2" xfId="1064" xr:uid="{880FF7F6-E9F1-4747-BB30-2F5D830223D6}"/>
    <cellStyle name="Normal 2 14 2 2 2" xfId="2265" xr:uid="{7A00D32D-922D-40E5-BD69-A501EFD421D7}"/>
    <cellStyle name="Normal 2 14 2 2 2 2" xfId="3707" xr:uid="{E489C79F-A327-4F73-9124-A1902EC7B6B4}"/>
    <cellStyle name="Normal 2 14 2 2 2 2 2" xfId="6655" xr:uid="{EFFF850A-E644-4048-9819-8ADF67DA6ACC}"/>
    <cellStyle name="Normal 2 14 2 2 2 3" xfId="5214" xr:uid="{52BE3053-67A5-4877-8A55-420D443A0120}"/>
    <cellStyle name="Normal 2 14 2 2 3" xfId="2993" xr:uid="{78D2D9B5-B33C-4CA3-8C95-9CD71777BEAB}"/>
    <cellStyle name="Normal 2 14 2 2 3 2" xfId="5941" xr:uid="{C5CAD1FB-9F7D-422A-82CF-D91341275158}"/>
    <cellStyle name="Normal 2 14 2 2 4" xfId="4479" xr:uid="{E77D3F51-C157-4604-88BA-1903AF85F2DA}"/>
    <cellStyle name="Normal 2 14 2 3" xfId="1911" xr:uid="{A102D212-9465-430D-A3DC-EA51B64985BF}"/>
    <cellStyle name="Normal 2 14 2 3 2" xfId="3356" xr:uid="{5C1BFBD9-A206-424B-9185-B6B8C900F396}"/>
    <cellStyle name="Normal 2 14 2 3 2 2" xfId="6304" xr:uid="{5CD51731-ED73-4043-97C3-383210CB17A6}"/>
    <cellStyle name="Normal 2 14 2 3 3" xfId="4861" xr:uid="{40C81537-525D-4E88-BC9C-65F5E9D3E6C9}"/>
    <cellStyle name="Normal 2 14 2 4" xfId="2640" xr:uid="{DDB5F94D-07DA-4B68-92D6-E7DB23C6BC88}"/>
    <cellStyle name="Normal 2 14 2 4 2" xfId="5588" xr:uid="{920134AE-E724-42D4-978E-2B9CBD716125}"/>
    <cellStyle name="Normal 2 14 2 5" xfId="4120" xr:uid="{E58234BC-9D31-4F3E-9C22-739F6DF8E6CA}"/>
    <cellStyle name="Normal 2 14 3" xfId="1063" xr:uid="{C0B4B619-DE4E-4BB5-B5C0-0EADCB01B6FF}"/>
    <cellStyle name="Normal 2 14 3 2" xfId="2264" xr:uid="{196CB1C7-103F-47C2-8C57-8FE4F99E959E}"/>
    <cellStyle name="Normal 2 14 3 2 2" xfId="3706" xr:uid="{9892B0E7-6EF6-4425-9CF7-49A106ED1689}"/>
    <cellStyle name="Normal 2 14 3 2 2 2" xfId="6654" xr:uid="{319CE7F3-80A5-42EA-B6C5-CA0D3A03151F}"/>
    <cellStyle name="Normal 2 14 3 2 3" xfId="5213" xr:uid="{B623E096-6073-47FA-8B7C-F6461DAA4C29}"/>
    <cellStyle name="Normal 2 14 3 3" xfId="2992" xr:uid="{B0CE25D0-D295-4B12-8B22-97ACDC72363E}"/>
    <cellStyle name="Normal 2 14 3 3 2" xfId="5940" xr:uid="{EE959790-202E-477E-AA7C-106B24D61481}"/>
    <cellStyle name="Normal 2 14 3 4" xfId="4478" xr:uid="{0376CE29-266D-4359-A6CE-F32A5E0094BB}"/>
    <cellStyle name="Normal 2 14 4" xfId="1910" xr:uid="{142904E3-E353-4C72-9248-5E77250D80B0}"/>
    <cellStyle name="Normal 2 14 4 2" xfId="3355" xr:uid="{C61C5885-E42E-4444-8917-15AF63CCFE80}"/>
    <cellStyle name="Normal 2 14 4 2 2" xfId="6303" xr:uid="{3558FA65-7A4A-417E-8596-B4F96BBC6564}"/>
    <cellStyle name="Normal 2 14 4 3" xfId="4860" xr:uid="{ED4D84EA-6517-4325-8B42-296D7E0C29B9}"/>
    <cellStyle name="Normal 2 14 5" xfId="2639" xr:uid="{DF2C5890-C4BA-4C9F-92E2-B85D62E328B0}"/>
    <cellStyle name="Normal 2 14 5 2" xfId="5587" xr:uid="{23135DA7-DB68-4F86-AD66-00727954E3A0}"/>
    <cellStyle name="Normal 2 14 6" xfId="4119" xr:uid="{2C7A94B3-367C-4058-B468-413F7DA4C73F}"/>
    <cellStyle name="Normal 2 15" xfId="131" xr:uid="{00000000-0005-0000-0000-000073000000}"/>
    <cellStyle name="Normal 2 15 2" xfId="132" xr:uid="{00000000-0005-0000-0000-000074000000}"/>
    <cellStyle name="Normal 2 15 2 2" xfId="1066" xr:uid="{6E8A24C3-5474-4CB6-90A7-D6F6403E7CAD}"/>
    <cellStyle name="Normal 2 15 2 2 2" xfId="2267" xr:uid="{20A97714-6C31-4F1C-8FAF-F3A267BD0CD9}"/>
    <cellStyle name="Normal 2 15 2 2 2 2" xfId="3709" xr:uid="{48D8D51B-C3AA-42C5-8DE4-88A39D2A891D}"/>
    <cellStyle name="Normal 2 15 2 2 2 2 2" xfId="6657" xr:uid="{03DA7547-2EE9-4875-A2B6-DBD2DF51CF1B}"/>
    <cellStyle name="Normal 2 15 2 2 2 3" xfId="5216" xr:uid="{CD78B374-0CAA-459D-A13C-11F6815C22F7}"/>
    <cellStyle name="Normal 2 15 2 2 3" xfId="2995" xr:uid="{B66BE0C1-5B08-4BDE-AADB-011DDE4BDFC4}"/>
    <cellStyle name="Normal 2 15 2 2 3 2" xfId="5943" xr:uid="{4159BDBC-5893-45D5-AFF0-B4801516023B}"/>
    <cellStyle name="Normal 2 15 2 2 4" xfId="4481" xr:uid="{4A99681F-E8A2-4B96-B67B-1DEBF607B19F}"/>
    <cellStyle name="Normal 2 15 2 3" xfId="1913" xr:uid="{44434896-3148-45DA-BC7D-32A703649BC6}"/>
    <cellStyle name="Normal 2 15 2 3 2" xfId="3358" xr:uid="{BD297A39-250A-4464-8695-E98B0CF3B60B}"/>
    <cellStyle name="Normal 2 15 2 3 2 2" xfId="6306" xr:uid="{3CFD5402-F37E-435C-8D9F-79C8456BD684}"/>
    <cellStyle name="Normal 2 15 2 3 3" xfId="4863" xr:uid="{BDFAE53F-A453-4D79-9C56-830B1E3CE983}"/>
    <cellStyle name="Normal 2 15 2 4" xfId="2642" xr:uid="{832C1E18-A185-4467-9D12-352D97E32A4C}"/>
    <cellStyle name="Normal 2 15 2 4 2" xfId="5590" xr:uid="{A61672F1-AFA8-4D29-9B8B-FBBCA597AB78}"/>
    <cellStyle name="Normal 2 15 2 5" xfId="4122" xr:uid="{BDCDFB93-08F8-4C61-B4B2-5B8014B0AE38}"/>
    <cellStyle name="Normal 2 15 3" xfId="1065" xr:uid="{59B6D9A1-6322-48ED-A27E-2EB3BC8CBD3E}"/>
    <cellStyle name="Normal 2 15 3 2" xfId="2266" xr:uid="{0B0B3983-ED87-41DF-9683-2C821205DF3F}"/>
    <cellStyle name="Normal 2 15 3 2 2" xfId="3708" xr:uid="{5F8052A2-1386-4FC2-A688-1A2894312F18}"/>
    <cellStyle name="Normal 2 15 3 2 2 2" xfId="6656" xr:uid="{35F708BA-CD2A-4DCE-B1A3-33C7BDD3191C}"/>
    <cellStyle name="Normal 2 15 3 2 3" xfId="5215" xr:uid="{0EB56B3B-5711-4329-AADC-E77C4DB081C9}"/>
    <cellStyle name="Normal 2 15 3 3" xfId="2994" xr:uid="{1E2070A6-0CF2-40B7-A2DF-BC2F2CC2B890}"/>
    <cellStyle name="Normal 2 15 3 3 2" xfId="5942" xr:uid="{B0D0D875-8E6B-410E-9568-136734930BF3}"/>
    <cellStyle name="Normal 2 15 3 4" xfId="4480" xr:uid="{01BD3F97-48A4-4F52-B83F-4EAE15B68225}"/>
    <cellStyle name="Normal 2 15 4" xfId="1912" xr:uid="{51761507-85A6-43C3-A409-D52FEA684E33}"/>
    <cellStyle name="Normal 2 15 4 2" xfId="3357" xr:uid="{D94394B2-BDFB-49F5-A6B4-EC3F15C75BAF}"/>
    <cellStyle name="Normal 2 15 4 2 2" xfId="6305" xr:uid="{DA538F05-FE60-470E-AEE3-76F75814A79F}"/>
    <cellStyle name="Normal 2 15 4 3" xfId="4862" xr:uid="{6AE4FC0D-2FF0-437F-922C-C3928B9B17DA}"/>
    <cellStyle name="Normal 2 15 5" xfId="2641" xr:uid="{A1CED2CE-CD2F-4BFE-9B33-E3CF5ADBDCE8}"/>
    <cellStyle name="Normal 2 15 5 2" xfId="5589" xr:uid="{9935E409-6B6B-45B9-8935-831459A9D215}"/>
    <cellStyle name="Normal 2 15 6" xfId="4121" xr:uid="{19E12698-94ED-4482-B816-C4DEF229E072}"/>
    <cellStyle name="Normal 2 16" xfId="133" xr:uid="{00000000-0005-0000-0000-000075000000}"/>
    <cellStyle name="Normal 2 16 2" xfId="134" xr:uid="{00000000-0005-0000-0000-000076000000}"/>
    <cellStyle name="Normal 2 16 2 2" xfId="1068" xr:uid="{73D543E8-8660-4F56-8518-985749FCFDA3}"/>
    <cellStyle name="Normal 2 16 2 2 2" xfId="2269" xr:uid="{3C4FB46F-8D79-46A2-A4A7-E34F5C19ADF5}"/>
    <cellStyle name="Normal 2 16 2 2 2 2" xfId="3711" xr:uid="{125CB9A1-493F-4674-8122-12DF1A25DD4B}"/>
    <cellStyle name="Normal 2 16 2 2 2 2 2" xfId="6659" xr:uid="{7534909D-FBCD-4F54-917D-6FB422172516}"/>
    <cellStyle name="Normal 2 16 2 2 2 3" xfId="5218" xr:uid="{EBD83757-CBA7-4A30-BD9D-F554127D9993}"/>
    <cellStyle name="Normal 2 16 2 2 3" xfId="2997" xr:uid="{AB640E86-FA27-464D-8F38-6A2F90369A9C}"/>
    <cellStyle name="Normal 2 16 2 2 3 2" xfId="5945" xr:uid="{0BB4AADF-3A91-4DB3-A473-3A35A36FC753}"/>
    <cellStyle name="Normal 2 16 2 2 4" xfId="4483" xr:uid="{01A9C863-7CE8-49E8-896F-4A260A5E532B}"/>
    <cellStyle name="Normal 2 16 2 3" xfId="1915" xr:uid="{00938649-5243-4525-A709-6A38A631A2D0}"/>
    <cellStyle name="Normal 2 16 2 3 2" xfId="3360" xr:uid="{E5F83E1D-31B5-46CE-848D-C14EAB350B48}"/>
    <cellStyle name="Normal 2 16 2 3 2 2" xfId="6308" xr:uid="{F198930D-6AEE-4B9A-8623-97B696B1D0AE}"/>
    <cellStyle name="Normal 2 16 2 3 3" xfId="4865" xr:uid="{E6CFE256-6B27-4CA6-8BAC-B71040C1B926}"/>
    <cellStyle name="Normal 2 16 2 4" xfId="2644" xr:uid="{9012CCC9-BA44-4B9B-83BE-75984BEDD3B3}"/>
    <cellStyle name="Normal 2 16 2 4 2" xfId="5592" xr:uid="{C5984624-9D38-4012-A272-DE3D64E25A4B}"/>
    <cellStyle name="Normal 2 16 2 5" xfId="4124" xr:uid="{8E9E6785-312B-459B-99A7-8CF2C4E15174}"/>
    <cellStyle name="Normal 2 16 3" xfId="1067" xr:uid="{7AAA8A9D-1C95-4037-9A66-F1ED2703611D}"/>
    <cellStyle name="Normal 2 16 3 2" xfId="2268" xr:uid="{45A469A7-E310-453A-9B30-F73B2E38DA53}"/>
    <cellStyle name="Normal 2 16 3 2 2" xfId="3710" xr:uid="{2ED636A2-A61A-4529-99C9-63262109096B}"/>
    <cellStyle name="Normal 2 16 3 2 2 2" xfId="6658" xr:uid="{2AECBD23-B31A-47E9-9462-46E1100FCCEC}"/>
    <cellStyle name="Normal 2 16 3 2 3" xfId="5217" xr:uid="{D1649106-BD75-44EA-8006-A75B6FA4B1F8}"/>
    <cellStyle name="Normal 2 16 3 3" xfId="2996" xr:uid="{2C8F7AA2-9CC1-4C59-89E5-0B483BDBDDDA}"/>
    <cellStyle name="Normal 2 16 3 3 2" xfId="5944" xr:uid="{30AA5E08-4FB5-4E55-B612-7EEAAF2688BB}"/>
    <cellStyle name="Normal 2 16 3 4" xfId="4482" xr:uid="{5909C462-5349-44EC-A802-9D39881D96E6}"/>
    <cellStyle name="Normal 2 16 4" xfId="1914" xr:uid="{77FFD47F-3A94-4D8E-95EA-7FB12BA80F19}"/>
    <cellStyle name="Normal 2 16 4 2" xfId="3359" xr:uid="{C71088ED-C1F4-41AB-A19C-13E7BCF32593}"/>
    <cellStyle name="Normal 2 16 4 2 2" xfId="6307" xr:uid="{D8EB6DE8-A4EE-47F7-B3A4-43B9B75589DF}"/>
    <cellStyle name="Normal 2 16 4 3" xfId="4864" xr:uid="{2CF156CD-D837-457D-B055-4AB199E00F1C}"/>
    <cellStyle name="Normal 2 16 5" xfId="2643" xr:uid="{C7C06039-3BF5-4A95-988A-4FBFE6D55AE5}"/>
    <cellStyle name="Normal 2 16 5 2" xfId="5591" xr:uid="{9F4194AA-F1A4-43DE-8FB6-821993EE6AB4}"/>
    <cellStyle name="Normal 2 16 6" xfId="4123" xr:uid="{B2135143-73F2-4312-B11A-AC63BEDCC116}"/>
    <cellStyle name="Normal 2 17" xfId="135" xr:uid="{00000000-0005-0000-0000-000077000000}"/>
    <cellStyle name="Normal 2 17 2" xfId="136" xr:uid="{00000000-0005-0000-0000-000078000000}"/>
    <cellStyle name="Normal 2 17 2 2" xfId="1070" xr:uid="{7FC5224D-2244-44EB-9B29-3FD4BBDCD2F0}"/>
    <cellStyle name="Normal 2 17 2 2 2" xfId="2271" xr:uid="{F8CFD827-5E6D-4E3D-8891-80E90C4FF695}"/>
    <cellStyle name="Normal 2 17 2 2 2 2" xfId="3713" xr:uid="{16C80A57-00DA-4604-869A-F31E04360389}"/>
    <cellStyle name="Normal 2 17 2 2 2 2 2" xfId="6661" xr:uid="{CCCDA479-20A7-4C40-BFFB-5507E837E8B2}"/>
    <cellStyle name="Normal 2 17 2 2 2 3" xfId="5220" xr:uid="{AADF82D0-D463-4205-8C39-C1FFF20A06D5}"/>
    <cellStyle name="Normal 2 17 2 2 3" xfId="2999" xr:uid="{EE536702-5198-41E9-999E-7E9D93E1B95C}"/>
    <cellStyle name="Normal 2 17 2 2 3 2" xfId="5947" xr:uid="{FA53C3ED-C652-49DE-B4D8-80A5371B04E5}"/>
    <cellStyle name="Normal 2 17 2 2 4" xfId="4485" xr:uid="{4B255A68-C5D5-49EF-A64A-A81AE423EB26}"/>
    <cellStyle name="Normal 2 17 2 3" xfId="1917" xr:uid="{F68B6A4F-E767-4D9B-B6A0-0EC4B45F7317}"/>
    <cellStyle name="Normal 2 17 2 3 2" xfId="3362" xr:uid="{2B36E712-21D0-4E10-B7CA-A866A6A0B1F6}"/>
    <cellStyle name="Normal 2 17 2 3 2 2" xfId="6310" xr:uid="{BF3E41A8-46FB-4E22-ADA9-736C793DF6F1}"/>
    <cellStyle name="Normal 2 17 2 3 3" xfId="4867" xr:uid="{280555C5-0F20-4A88-B897-FDD16D619015}"/>
    <cellStyle name="Normal 2 17 2 4" xfId="2646" xr:uid="{A8DAA0B4-D3C9-4EF8-80A5-8755E4BFE58F}"/>
    <cellStyle name="Normal 2 17 2 4 2" xfId="5594" xr:uid="{E572C3F9-4B2D-456B-89C7-034C1A09F66B}"/>
    <cellStyle name="Normal 2 17 2 5" xfId="4126" xr:uid="{FFA0AB25-02F0-4E79-81C8-DCEF66F7AFE0}"/>
    <cellStyle name="Normal 2 17 3" xfId="1069" xr:uid="{A36B66C0-FE57-4589-9FBB-529C8E8DB9E7}"/>
    <cellStyle name="Normal 2 17 3 2" xfId="2270" xr:uid="{B64ACBD5-2F00-49DB-BDE9-A34D816BAA5F}"/>
    <cellStyle name="Normal 2 17 3 2 2" xfId="3712" xr:uid="{C8660B66-793B-4E12-A624-5656016E67CA}"/>
    <cellStyle name="Normal 2 17 3 2 2 2" xfId="6660" xr:uid="{22CB4971-6191-43CB-9C6E-0315BC2C73B9}"/>
    <cellStyle name="Normal 2 17 3 2 3" xfId="5219" xr:uid="{9B8770B8-8640-4D24-BF93-A8482FD72DD3}"/>
    <cellStyle name="Normal 2 17 3 3" xfId="2998" xr:uid="{AE598AF7-6866-4E5C-BADC-8B7AB7E065DE}"/>
    <cellStyle name="Normal 2 17 3 3 2" xfId="5946" xr:uid="{A31BD8C7-7A7B-4D05-98D7-2B31E68B11BD}"/>
    <cellStyle name="Normal 2 17 3 4" xfId="4484" xr:uid="{BE904CCD-CFF5-4CA3-A0A4-CCAAFFE4225E}"/>
    <cellStyle name="Normal 2 17 4" xfId="1916" xr:uid="{4F9C01E1-1414-43A5-975C-8D8D380DB62B}"/>
    <cellStyle name="Normal 2 17 4 2" xfId="3361" xr:uid="{F9A48E8F-BFC4-4384-B649-51A706E60813}"/>
    <cellStyle name="Normal 2 17 4 2 2" xfId="6309" xr:uid="{6171C886-C125-4508-959C-877DC020AD91}"/>
    <cellStyle name="Normal 2 17 4 3" xfId="4866" xr:uid="{BF84AE04-9457-40CE-B143-A73B30FD70AA}"/>
    <cellStyle name="Normal 2 17 5" xfId="2645" xr:uid="{57A18E75-0AB2-4BFB-9AA5-F1FC0C2801BB}"/>
    <cellStyle name="Normal 2 17 5 2" xfId="5593" xr:uid="{D4BE97BB-08D7-4CAE-AEF0-9084FAD76232}"/>
    <cellStyle name="Normal 2 17 6" xfId="4125" xr:uid="{881C0E67-9974-4198-99AC-BF179D4992E3}"/>
    <cellStyle name="Normal 2 18" xfId="137" xr:uid="{00000000-0005-0000-0000-000079000000}"/>
    <cellStyle name="Normal 2 18 2" xfId="138" xr:uid="{00000000-0005-0000-0000-00007A000000}"/>
    <cellStyle name="Normal 2 18 2 2" xfId="1072" xr:uid="{1BFBD2BC-722E-446E-9663-B59B2E01635B}"/>
    <cellStyle name="Normal 2 18 2 2 2" xfId="2273" xr:uid="{75D9DFAA-8834-4086-B797-38D38F2E7DF0}"/>
    <cellStyle name="Normal 2 18 2 2 2 2" xfId="3715" xr:uid="{F06848E9-EFC2-4FED-8FBA-9356A7F61A1F}"/>
    <cellStyle name="Normal 2 18 2 2 2 2 2" xfId="6663" xr:uid="{46CECD45-424E-4EA5-9661-C6ED5C593103}"/>
    <cellStyle name="Normal 2 18 2 2 2 3" xfId="5222" xr:uid="{E785173B-149A-4135-A8EA-EF1966DE8B02}"/>
    <cellStyle name="Normal 2 18 2 2 3" xfId="3001" xr:uid="{EB79D6F8-DE43-4571-BA28-E3C9B39848ED}"/>
    <cellStyle name="Normal 2 18 2 2 3 2" xfId="5949" xr:uid="{25C9FA62-8F2A-45C4-93B4-FA8E525119BA}"/>
    <cellStyle name="Normal 2 18 2 2 4" xfId="4487" xr:uid="{670A4044-E214-4B7C-B547-FED9F3A16515}"/>
    <cellStyle name="Normal 2 18 2 3" xfId="1919" xr:uid="{1BA2827F-8DD9-4AAF-9132-96CAE6A2343E}"/>
    <cellStyle name="Normal 2 18 2 3 2" xfId="3364" xr:uid="{82DBE97E-C5E2-43EA-A353-C1A20D6C8A1E}"/>
    <cellStyle name="Normal 2 18 2 3 2 2" xfId="6312" xr:uid="{3D54A3C3-BA36-446D-8EAA-AA8B9182F6CB}"/>
    <cellStyle name="Normal 2 18 2 3 3" xfId="4869" xr:uid="{B5B49D71-92D9-46C9-B5DB-102843445455}"/>
    <cellStyle name="Normal 2 18 2 4" xfId="2648" xr:uid="{FB285684-337D-4101-9223-5FC3099AE4E9}"/>
    <cellStyle name="Normal 2 18 2 4 2" xfId="5596" xr:uid="{F0555ECE-5285-46DD-933E-E13A1F81A214}"/>
    <cellStyle name="Normal 2 18 2 5" xfId="4128" xr:uid="{503249A4-1181-4A33-A716-1452895FFB81}"/>
    <cellStyle name="Normal 2 18 3" xfId="1071" xr:uid="{0A04F1DE-D27D-429C-86DF-F36778F5F83C}"/>
    <cellStyle name="Normal 2 18 3 2" xfId="2272" xr:uid="{E6CB4EFB-40C6-4D6A-AC6D-910701DEEA29}"/>
    <cellStyle name="Normal 2 18 3 2 2" xfId="3714" xr:uid="{A5E0362A-5DA9-4B2B-ABA0-AFE8898D0D6F}"/>
    <cellStyle name="Normal 2 18 3 2 2 2" xfId="6662" xr:uid="{04DEB289-016B-4388-A4F3-AEBB603FA706}"/>
    <cellStyle name="Normal 2 18 3 2 3" xfId="5221" xr:uid="{CB58DF0B-4B70-45B3-89CC-9D9C77A7F2B4}"/>
    <cellStyle name="Normal 2 18 3 3" xfId="3000" xr:uid="{9C4215D0-D3CE-4CAF-924C-35A471D2376F}"/>
    <cellStyle name="Normal 2 18 3 3 2" xfId="5948" xr:uid="{9407D163-29CF-4281-83BE-4DA2C76B5E73}"/>
    <cellStyle name="Normal 2 18 3 4" xfId="4486" xr:uid="{5709E2ED-B476-42CC-9FC8-B800E12B129F}"/>
    <cellStyle name="Normal 2 18 4" xfId="1918" xr:uid="{CF37D76B-C00B-4B92-B085-165F48249BCA}"/>
    <cellStyle name="Normal 2 18 4 2" xfId="3363" xr:uid="{F1C01400-71C3-419F-A6B5-E63566AD7727}"/>
    <cellStyle name="Normal 2 18 4 2 2" xfId="6311" xr:uid="{4190A5D4-D869-4D68-90CD-A46BCB885FCC}"/>
    <cellStyle name="Normal 2 18 4 3" xfId="4868" xr:uid="{F039FFFD-599C-42F2-B709-3C2271600D1E}"/>
    <cellStyle name="Normal 2 18 5" xfId="2647" xr:uid="{AA84FEC8-8041-4E60-91F1-3DAC53FB1CEE}"/>
    <cellStyle name="Normal 2 18 5 2" xfId="5595" xr:uid="{198236EA-3422-43A6-8D35-D2795AAD96C4}"/>
    <cellStyle name="Normal 2 18 6" xfId="4127" xr:uid="{80373D7E-2168-4E91-AA05-7F468E26B282}"/>
    <cellStyle name="Normal 2 19" xfId="139" xr:uid="{00000000-0005-0000-0000-00007B000000}"/>
    <cellStyle name="Normal 2 19 2" xfId="140" xr:uid="{00000000-0005-0000-0000-00007C000000}"/>
    <cellStyle name="Normal 2 19 2 2" xfId="1074" xr:uid="{85F6C11A-D2EF-430C-9B9F-52FEA5E0B979}"/>
    <cellStyle name="Normal 2 19 2 2 2" xfId="2275" xr:uid="{732526B8-C1CF-4A0E-9759-EDE34590A4F5}"/>
    <cellStyle name="Normal 2 19 2 2 2 2" xfId="3717" xr:uid="{C07F70C5-408E-4B47-AC36-5025B62048EF}"/>
    <cellStyle name="Normal 2 19 2 2 2 2 2" xfId="6665" xr:uid="{DA4E20A0-D826-4D78-9505-A81C2F656C72}"/>
    <cellStyle name="Normal 2 19 2 2 2 3" xfId="5224" xr:uid="{F8AF264C-5761-4220-BBB1-B8D3EBBF3965}"/>
    <cellStyle name="Normal 2 19 2 2 3" xfId="3003" xr:uid="{EF9CEFAC-A9E3-4D56-967C-AD4088926135}"/>
    <cellStyle name="Normal 2 19 2 2 3 2" xfId="5951" xr:uid="{F782A7A6-97F9-4252-B94E-558C0CAD274D}"/>
    <cellStyle name="Normal 2 19 2 2 4" xfId="4489" xr:uid="{4E8566C6-85C3-4222-BA8D-E9DA23FFED73}"/>
    <cellStyle name="Normal 2 19 2 3" xfId="1921" xr:uid="{696D04AB-0063-468C-B79E-CCBB09220BB3}"/>
    <cellStyle name="Normal 2 19 2 3 2" xfId="3366" xr:uid="{E9BE91F0-7208-4503-ACD0-93C4198ACB20}"/>
    <cellStyle name="Normal 2 19 2 3 2 2" xfId="6314" xr:uid="{F7B19C9D-B8E5-4A00-8874-FE5C3E18CD8A}"/>
    <cellStyle name="Normal 2 19 2 3 3" xfId="4871" xr:uid="{7C4A635C-8BFC-4341-BC8F-B993090076FA}"/>
    <cellStyle name="Normal 2 19 2 4" xfId="2650" xr:uid="{A818DCE4-F5D8-40BC-AC13-DCCE4209DAE2}"/>
    <cellStyle name="Normal 2 19 2 4 2" xfId="5598" xr:uid="{36990D63-BA58-4BC5-9463-A257284510CA}"/>
    <cellStyle name="Normal 2 19 2 5" xfId="4130" xr:uid="{F70B2104-168B-4B7A-8B90-06FD97413F6E}"/>
    <cellStyle name="Normal 2 19 3" xfId="1073" xr:uid="{9570C7DE-40AC-4CDE-8786-6CCBEC195C4F}"/>
    <cellStyle name="Normal 2 19 3 2" xfId="2274" xr:uid="{566A1F24-75F9-46BE-81BC-E5574049E2A4}"/>
    <cellStyle name="Normal 2 19 3 2 2" xfId="3716" xr:uid="{B79578DC-F656-4CB1-B0D7-009C8BA37CB9}"/>
    <cellStyle name="Normal 2 19 3 2 2 2" xfId="6664" xr:uid="{FE0A9674-14E9-44EC-8EAB-1C64946EF2E0}"/>
    <cellStyle name="Normal 2 19 3 2 3" xfId="5223" xr:uid="{4E7BC9B0-D9D8-439B-A45A-6EACDEA832D4}"/>
    <cellStyle name="Normal 2 19 3 3" xfId="3002" xr:uid="{29034CA2-B796-4A33-A2D3-92AF617386C2}"/>
    <cellStyle name="Normal 2 19 3 3 2" xfId="5950" xr:uid="{74DD5DD9-809F-4428-909D-9DE285432AF4}"/>
    <cellStyle name="Normal 2 19 3 4" xfId="4488" xr:uid="{F01D157E-078F-475C-AC09-ABE18063DB43}"/>
    <cellStyle name="Normal 2 19 4" xfId="1920" xr:uid="{2133EE2F-893C-42AE-AE82-19BE44910F08}"/>
    <cellStyle name="Normal 2 19 4 2" xfId="3365" xr:uid="{5ED9D6A4-8F4A-4A9A-AFF3-27164426693A}"/>
    <cellStyle name="Normal 2 19 4 2 2" xfId="6313" xr:uid="{C5577799-A54C-4490-8C9B-3497BA9469CE}"/>
    <cellStyle name="Normal 2 19 4 3" xfId="4870" xr:uid="{ECA95F21-6F63-4C38-8A70-F1EB58E5325C}"/>
    <cellStyle name="Normal 2 19 5" xfId="2649" xr:uid="{9942A79B-E8D8-479B-BAAB-0DCD5A92C6CC}"/>
    <cellStyle name="Normal 2 19 5 2" xfId="5597" xr:uid="{357249A5-7163-4B6B-93A4-CF831E57365C}"/>
    <cellStyle name="Normal 2 19 6" xfId="4129" xr:uid="{E7017FB6-B5B6-440E-A2AE-A58988AE5E0C}"/>
    <cellStyle name="Normal 2 2" xfId="141" xr:uid="{00000000-0005-0000-0000-00007D000000}"/>
    <cellStyle name="Normal 2 2 2" xfId="142" xr:uid="{00000000-0005-0000-0000-00007E000000}"/>
    <cellStyle name="Normal 2 2 2 2" xfId="143" xr:uid="{00000000-0005-0000-0000-00007F000000}"/>
    <cellStyle name="Normal 2 2 2 2 2" xfId="1077" xr:uid="{50714B2F-C899-43D3-84A7-B5D9A3FE0558}"/>
    <cellStyle name="Normal 2 2 2 3" xfId="1076" xr:uid="{A4B844BF-4D25-4378-8C87-38502C9ADF1A}"/>
    <cellStyle name="Normal 2 2 3" xfId="144" xr:uid="{00000000-0005-0000-0000-000080000000}"/>
    <cellStyle name="Normal 2 2 3 2" xfId="1078" xr:uid="{8E5303B8-5580-41A9-B9EF-07DC0B1714D1}"/>
    <cellStyle name="Normal 2 2 4" xfId="1075" xr:uid="{BAF95CB7-16D6-4DCA-96DD-6ACC01595C91}"/>
    <cellStyle name="Normal 2 20" xfId="145" xr:uid="{00000000-0005-0000-0000-000081000000}"/>
    <cellStyle name="Normal 2 20 2" xfId="146" xr:uid="{00000000-0005-0000-0000-000082000000}"/>
    <cellStyle name="Normal 2 20 2 2" xfId="1080" xr:uid="{D26FEF6B-43F9-45EB-8777-C928309E6F49}"/>
    <cellStyle name="Normal 2 20 2 2 2" xfId="2277" xr:uid="{344DA0CE-708B-4110-9178-D67C55FD039A}"/>
    <cellStyle name="Normal 2 20 2 2 2 2" xfId="3719" xr:uid="{234C3474-D590-45AC-B1A8-249E982CD854}"/>
    <cellStyle name="Normal 2 20 2 2 2 2 2" xfId="6667" xr:uid="{B60D4A02-61CA-4111-BC97-DBE318DC86B8}"/>
    <cellStyle name="Normal 2 20 2 2 2 3" xfId="5226" xr:uid="{CBC7F373-3D61-4DBF-9B24-62057A9C1823}"/>
    <cellStyle name="Normal 2 20 2 2 3" xfId="3005" xr:uid="{A560D9B3-90DF-4043-8477-1C93FC333E00}"/>
    <cellStyle name="Normal 2 20 2 2 3 2" xfId="5953" xr:uid="{4A0E0644-CE6C-4005-AE80-679A06C2DE66}"/>
    <cellStyle name="Normal 2 20 2 2 4" xfId="4491" xr:uid="{3385ABEB-B02E-4B60-8FBF-04FF03674B03}"/>
    <cellStyle name="Normal 2 20 2 3" xfId="1923" xr:uid="{118DC648-D38E-475A-AD91-8865BD181B77}"/>
    <cellStyle name="Normal 2 20 2 3 2" xfId="3368" xr:uid="{AC6E788C-D560-4497-844C-7C8B2EAD18AC}"/>
    <cellStyle name="Normal 2 20 2 3 2 2" xfId="6316" xr:uid="{F98E88E5-8560-4C01-BFE4-C0C59A85D966}"/>
    <cellStyle name="Normal 2 20 2 3 3" xfId="4873" xr:uid="{2697DA88-1399-4DA2-844B-47AD442EF5BF}"/>
    <cellStyle name="Normal 2 20 2 4" xfId="2652" xr:uid="{07D19238-1A19-417A-8F93-5B973FC051B9}"/>
    <cellStyle name="Normal 2 20 2 4 2" xfId="5600" xr:uid="{8167E8B3-B19C-4119-98CC-8BA52302AF0F}"/>
    <cellStyle name="Normal 2 20 2 5" xfId="4132" xr:uid="{37CF7960-6964-4069-8B38-75FBFA8BBCDC}"/>
    <cellStyle name="Normal 2 20 3" xfId="1079" xr:uid="{EDD8755B-F93D-46E7-A95E-58A8A4269C56}"/>
    <cellStyle name="Normal 2 20 3 2" xfId="2276" xr:uid="{E4943F11-CF39-4E25-9B73-F173660D023C}"/>
    <cellStyle name="Normal 2 20 3 2 2" xfId="3718" xr:uid="{5682DD6C-D8B7-486C-9629-BD1FD19C4217}"/>
    <cellStyle name="Normal 2 20 3 2 2 2" xfId="6666" xr:uid="{6EB6CC14-CE71-4558-B2E1-2871EC78F4BF}"/>
    <cellStyle name="Normal 2 20 3 2 3" xfId="5225" xr:uid="{440908A2-52A8-43D6-AB0A-8185B62C3DE4}"/>
    <cellStyle name="Normal 2 20 3 3" xfId="3004" xr:uid="{FF63731A-A208-41F5-B00B-4B9F69690D9C}"/>
    <cellStyle name="Normal 2 20 3 3 2" xfId="5952" xr:uid="{191A462A-29DF-4171-8078-36592F63F880}"/>
    <cellStyle name="Normal 2 20 3 4" xfId="4490" xr:uid="{48046F7C-EF6E-47F3-A11E-5FEABB09FD01}"/>
    <cellStyle name="Normal 2 20 4" xfId="1922" xr:uid="{AD688A27-FA60-4CD6-A0B9-D9C125FA23DD}"/>
    <cellStyle name="Normal 2 20 4 2" xfId="3367" xr:uid="{5892FC6D-9B53-4C55-B5C7-DD0C8429671B}"/>
    <cellStyle name="Normal 2 20 4 2 2" xfId="6315" xr:uid="{B868FB35-BDF4-48CA-9712-37D350A26672}"/>
    <cellStyle name="Normal 2 20 4 3" xfId="4872" xr:uid="{73D3479F-BBD7-4C08-8637-C74D727DA41F}"/>
    <cellStyle name="Normal 2 20 5" xfId="2651" xr:uid="{63168F93-FA8C-451F-8A25-3EC93D304CAD}"/>
    <cellStyle name="Normal 2 20 5 2" xfId="5599" xr:uid="{0FFE1A7A-B63E-4EBC-AA17-FD48E39B65A1}"/>
    <cellStyle name="Normal 2 20 6" xfId="4131" xr:uid="{9A0B2CA6-2F0F-4586-A6E2-77359B1EC8F4}"/>
    <cellStyle name="Normal 2 21" xfId="147" xr:uid="{00000000-0005-0000-0000-000083000000}"/>
    <cellStyle name="Normal 2 21 2" xfId="148" xr:uid="{00000000-0005-0000-0000-000084000000}"/>
    <cellStyle name="Normal 2 21 2 2" xfId="1082" xr:uid="{D6794363-391E-42A2-A5A0-6633A7599F26}"/>
    <cellStyle name="Normal 2 21 2 2 2" xfId="2279" xr:uid="{2FDE67A9-799A-4365-AB43-6059B06B8DC2}"/>
    <cellStyle name="Normal 2 21 2 2 2 2" xfId="3721" xr:uid="{14C95290-EDB3-445F-A347-9CDCF1C88438}"/>
    <cellStyle name="Normal 2 21 2 2 2 2 2" xfId="6669" xr:uid="{688E0379-CD99-4ABC-ABC3-644C0959A8E3}"/>
    <cellStyle name="Normal 2 21 2 2 2 3" xfId="5228" xr:uid="{E5F4C69C-A605-4403-B8CD-95008085E643}"/>
    <cellStyle name="Normal 2 21 2 2 3" xfId="3007" xr:uid="{E037A94B-B13C-4ECB-9522-DAF69A974A5C}"/>
    <cellStyle name="Normal 2 21 2 2 3 2" xfId="5955" xr:uid="{C47A82C5-62B6-481E-B354-93F8FDA84C57}"/>
    <cellStyle name="Normal 2 21 2 2 4" xfId="4493" xr:uid="{678EA013-CB0B-4AB7-913B-A495F7A3A87D}"/>
    <cellStyle name="Normal 2 21 2 3" xfId="1925" xr:uid="{2EE1B4A9-2435-4016-B05E-808D8EE44E46}"/>
    <cellStyle name="Normal 2 21 2 3 2" xfId="3370" xr:uid="{2D3A1077-4F2F-4DEE-8DD6-FE710EA350D8}"/>
    <cellStyle name="Normal 2 21 2 3 2 2" xfId="6318" xr:uid="{221C37AC-C292-4700-81B7-3B7EB2E6DA15}"/>
    <cellStyle name="Normal 2 21 2 3 3" xfId="4875" xr:uid="{98D2FA6A-4CDB-4354-8B28-913B60109B68}"/>
    <cellStyle name="Normal 2 21 2 4" xfId="2654" xr:uid="{7D5C6250-942E-4225-9C33-6F78FC4D1264}"/>
    <cellStyle name="Normal 2 21 2 4 2" xfId="5602" xr:uid="{A3EB053C-D23E-487F-ADEC-C1E40E6B4A2C}"/>
    <cellStyle name="Normal 2 21 2 5" xfId="4134" xr:uid="{FFD08EEC-4526-435E-8B2D-41B64B213CA0}"/>
    <cellStyle name="Normal 2 21 3" xfId="1081" xr:uid="{D384C699-F44E-4722-917B-6B1B6C1DE3D6}"/>
    <cellStyle name="Normal 2 21 3 2" xfId="2278" xr:uid="{71C77D5D-BDFE-4A7F-93E2-FEC56646913A}"/>
    <cellStyle name="Normal 2 21 3 2 2" xfId="3720" xr:uid="{85849A39-A01F-490F-B0B1-D26E6BC93BB5}"/>
    <cellStyle name="Normal 2 21 3 2 2 2" xfId="6668" xr:uid="{F9DAF5CA-2CDC-4E60-9DAA-191171B63B25}"/>
    <cellStyle name="Normal 2 21 3 2 3" xfId="5227" xr:uid="{B8B4E3BF-140B-41A8-8488-23A331D50F11}"/>
    <cellStyle name="Normal 2 21 3 3" xfId="3006" xr:uid="{CD4926DA-9452-4AE6-8B1B-42B4C9CD3280}"/>
    <cellStyle name="Normal 2 21 3 3 2" xfId="5954" xr:uid="{06EE63F5-0C13-4039-9749-EEA4E3F2152B}"/>
    <cellStyle name="Normal 2 21 3 4" xfId="4492" xr:uid="{3324E3DB-3717-4C21-88F0-C34DD85656F7}"/>
    <cellStyle name="Normal 2 21 4" xfId="1924" xr:uid="{20CC362E-0D5B-47E6-9938-94D802445001}"/>
    <cellStyle name="Normal 2 21 4 2" xfId="3369" xr:uid="{A0FB2D4F-0632-4A3C-BEFC-0A00BE6C3D3B}"/>
    <cellStyle name="Normal 2 21 4 2 2" xfId="6317" xr:uid="{CCC2C79B-D59E-48C9-982A-0FD7C7F20C69}"/>
    <cellStyle name="Normal 2 21 4 3" xfId="4874" xr:uid="{F6E63F51-40A1-4199-B02E-28096B085BC7}"/>
    <cellStyle name="Normal 2 21 5" xfId="2653" xr:uid="{E5CD6D54-4ADA-4F03-808F-B7E4BE01E847}"/>
    <cellStyle name="Normal 2 21 5 2" xfId="5601" xr:uid="{44E4BDFE-20E5-499F-A2F7-A392F87E1A1B}"/>
    <cellStyle name="Normal 2 21 6" xfId="4133" xr:uid="{8426BA8C-B60C-4DC4-AECE-D005ED429BC3}"/>
    <cellStyle name="Normal 2 22" xfId="149" xr:uid="{00000000-0005-0000-0000-000085000000}"/>
    <cellStyle name="Normal 2 22 2" xfId="150" xr:uid="{00000000-0005-0000-0000-000086000000}"/>
    <cellStyle name="Normal 2 22 2 2" xfId="1084" xr:uid="{91AC7669-85DA-4BE3-9F30-15D7C16D17E8}"/>
    <cellStyle name="Normal 2 22 2 2 2" xfId="2281" xr:uid="{810CE33B-5CA8-49DF-B26D-6006B771F49C}"/>
    <cellStyle name="Normal 2 22 2 2 2 2" xfId="3723" xr:uid="{0AAF3FB3-8214-4F8E-84B6-629D00D2AF7D}"/>
    <cellStyle name="Normal 2 22 2 2 2 2 2" xfId="6671" xr:uid="{228BD457-20D6-4315-8101-9E942315E764}"/>
    <cellStyle name="Normal 2 22 2 2 2 3" xfId="5230" xr:uid="{D6D1290C-0DF2-4490-A556-71B12144482E}"/>
    <cellStyle name="Normal 2 22 2 2 3" xfId="3009" xr:uid="{D2358AAC-8EA2-44C1-A396-F4AC4F9CE587}"/>
    <cellStyle name="Normal 2 22 2 2 3 2" xfId="5957" xr:uid="{280306FA-6E16-4780-8823-B9627EDA701F}"/>
    <cellStyle name="Normal 2 22 2 2 4" xfId="4495" xr:uid="{FE4EF100-E70A-4299-99B0-BDF14C6A2638}"/>
    <cellStyle name="Normal 2 22 2 3" xfId="1927" xr:uid="{0DA25217-DA76-443A-8D24-973518965235}"/>
    <cellStyle name="Normal 2 22 2 3 2" xfId="3372" xr:uid="{8910E9BA-FF87-43E6-91DF-7FD328640494}"/>
    <cellStyle name="Normal 2 22 2 3 2 2" xfId="6320" xr:uid="{E75C707D-B5BF-4488-B417-666B1FAEE9F7}"/>
    <cellStyle name="Normal 2 22 2 3 3" xfId="4877" xr:uid="{CC299DF3-2F25-4C0F-BA91-FD59997B699B}"/>
    <cellStyle name="Normal 2 22 2 4" xfId="2656" xr:uid="{3004AA25-DFA5-46BC-866D-84138020F187}"/>
    <cellStyle name="Normal 2 22 2 4 2" xfId="5604" xr:uid="{ED1A6CE4-B4EF-41BB-B049-BEAD24D53FD2}"/>
    <cellStyle name="Normal 2 22 2 5" xfId="4136" xr:uid="{8C6D1AB0-5068-4FDD-BDD9-1D5EBEE9F078}"/>
    <cellStyle name="Normal 2 22 3" xfId="1083" xr:uid="{93CF5D83-B16C-4E7D-B91D-5C8384640D5A}"/>
    <cellStyle name="Normal 2 22 3 2" xfId="2280" xr:uid="{95EBC8B1-C409-4D7B-B1A9-D58E9C8C1000}"/>
    <cellStyle name="Normal 2 22 3 2 2" xfId="3722" xr:uid="{4FCED02A-8A1E-4E26-AE29-3B66F1F468BC}"/>
    <cellStyle name="Normal 2 22 3 2 2 2" xfId="6670" xr:uid="{426A4C9C-2E68-4716-B7B8-3BA353A75C7C}"/>
    <cellStyle name="Normal 2 22 3 2 3" xfId="5229" xr:uid="{8F6CE1ED-0DC5-41F1-BF81-672AE337A5B1}"/>
    <cellStyle name="Normal 2 22 3 3" xfId="3008" xr:uid="{F65F508D-FC99-4806-9984-F9E18D82FAF8}"/>
    <cellStyle name="Normal 2 22 3 3 2" xfId="5956" xr:uid="{7F7D55A2-B0C7-4AB8-BCFA-630359F9A3CF}"/>
    <cellStyle name="Normal 2 22 3 4" xfId="4494" xr:uid="{31F16EE0-38F7-46A4-99E0-9E5D8DC50ECA}"/>
    <cellStyle name="Normal 2 22 4" xfId="1926" xr:uid="{F9451417-3571-4969-9C16-DD93196A80B0}"/>
    <cellStyle name="Normal 2 22 4 2" xfId="3371" xr:uid="{4EB251B4-E8BD-45E8-B7E8-FDEFDEB0D5A5}"/>
    <cellStyle name="Normal 2 22 4 2 2" xfId="6319" xr:uid="{D6A1FED3-797A-472F-B6DF-3B3A8289CC2C}"/>
    <cellStyle name="Normal 2 22 4 3" xfId="4876" xr:uid="{D37A1108-738D-4691-8B09-49C58E526DE7}"/>
    <cellStyle name="Normal 2 22 5" xfId="2655" xr:uid="{6D681BAA-1C28-4254-9108-9BBA3EF0CA02}"/>
    <cellStyle name="Normal 2 22 5 2" xfId="5603" xr:uid="{42F9346C-47D4-49DA-A0E5-FE390269FE4A}"/>
    <cellStyle name="Normal 2 22 6" xfId="4135" xr:uid="{3C0BC98D-3173-47F4-999E-B468A31BF1D3}"/>
    <cellStyle name="Normal 2 23" xfId="151" xr:uid="{00000000-0005-0000-0000-000087000000}"/>
    <cellStyle name="Normal 2 23 2" xfId="152" xr:uid="{00000000-0005-0000-0000-000088000000}"/>
    <cellStyle name="Normal 2 23 2 2" xfId="1086" xr:uid="{D36913E6-5D05-4AB3-AB29-65963D6AC0DA}"/>
    <cellStyle name="Normal 2 23 2 2 2" xfId="2283" xr:uid="{8B1DBFE3-1545-4EE9-8858-B26D96F75995}"/>
    <cellStyle name="Normal 2 23 2 2 2 2" xfId="3725" xr:uid="{52582073-35F3-406D-B769-131A9319BEF2}"/>
    <cellStyle name="Normal 2 23 2 2 2 2 2" xfId="6673" xr:uid="{79BC6CFB-FBCA-4F8E-BB53-1BF3DBF1C7BB}"/>
    <cellStyle name="Normal 2 23 2 2 2 3" xfId="5232" xr:uid="{DDDD15B6-8EE5-45F8-AA86-0277199787F1}"/>
    <cellStyle name="Normal 2 23 2 2 3" xfId="3011" xr:uid="{B0B7A34F-D813-4D94-BCE0-2FF77A495E2A}"/>
    <cellStyle name="Normal 2 23 2 2 3 2" xfId="5959" xr:uid="{FC001399-3D80-4D5D-977F-246F3DF8FEC4}"/>
    <cellStyle name="Normal 2 23 2 2 4" xfId="4497" xr:uid="{6FC43DCB-624F-4236-8937-F1E5A20881E4}"/>
    <cellStyle name="Normal 2 23 2 3" xfId="1929" xr:uid="{1E5C2FC2-F909-49A1-96F0-37DDAE4F5E88}"/>
    <cellStyle name="Normal 2 23 2 3 2" xfId="3374" xr:uid="{56D32664-0A3C-4ACA-8447-8E7F889D5BB4}"/>
    <cellStyle name="Normal 2 23 2 3 2 2" xfId="6322" xr:uid="{15B2A02E-55AA-4B91-880C-6F671EF74679}"/>
    <cellStyle name="Normal 2 23 2 3 3" xfId="4879" xr:uid="{2FE0C1C3-83E9-4818-B975-0369C1F5B6F5}"/>
    <cellStyle name="Normal 2 23 2 4" xfId="2658" xr:uid="{BC66AC00-A430-45D0-9A13-3689A9284577}"/>
    <cellStyle name="Normal 2 23 2 4 2" xfId="5606" xr:uid="{172B32E6-EAC6-4ACC-BCD4-ED1E3AE96DC7}"/>
    <cellStyle name="Normal 2 23 2 5" xfId="4138" xr:uid="{B26F2E23-0869-4F51-96F6-A84A957CE78E}"/>
    <cellStyle name="Normal 2 23 3" xfId="1085" xr:uid="{2AC76481-1534-43DB-85A3-DFCD0652609F}"/>
    <cellStyle name="Normal 2 23 3 2" xfId="2282" xr:uid="{F240A52A-A527-4A82-837A-EC93BE9B87B7}"/>
    <cellStyle name="Normal 2 23 3 2 2" xfId="3724" xr:uid="{498F8894-0178-41DC-A4C9-4FFF22C9F726}"/>
    <cellStyle name="Normal 2 23 3 2 2 2" xfId="6672" xr:uid="{5E0BFA2E-7905-4767-9071-6E6D2B760094}"/>
    <cellStyle name="Normal 2 23 3 2 3" xfId="5231" xr:uid="{E5743B26-B6B5-4649-92EB-A0DD220EE31E}"/>
    <cellStyle name="Normal 2 23 3 3" xfId="3010" xr:uid="{B28533D5-E99D-4489-B21C-5326DC864CC9}"/>
    <cellStyle name="Normal 2 23 3 3 2" xfId="5958" xr:uid="{E6A83D1E-898E-475A-8048-E1BAAD886E38}"/>
    <cellStyle name="Normal 2 23 3 4" xfId="4496" xr:uid="{EBFEE41E-CF05-4DF3-9372-5FC0BB6066A2}"/>
    <cellStyle name="Normal 2 23 4" xfId="1928" xr:uid="{D50B0B6D-8100-4344-8DD6-0F47C20D2907}"/>
    <cellStyle name="Normal 2 23 4 2" xfId="3373" xr:uid="{4978F545-C8B1-4D9A-825A-BEBE9468EBB2}"/>
    <cellStyle name="Normal 2 23 4 2 2" xfId="6321" xr:uid="{012E8DCE-CFD9-4E9B-9664-BF52A37B6389}"/>
    <cellStyle name="Normal 2 23 4 3" xfId="4878" xr:uid="{B1F22FE3-2E38-4E46-B1A3-A3BA7510CB04}"/>
    <cellStyle name="Normal 2 23 5" xfId="2657" xr:uid="{CCBB2CE6-3539-40F9-B05D-32C8C5DDD296}"/>
    <cellStyle name="Normal 2 23 5 2" xfId="5605" xr:uid="{BB8AB445-5C80-45EB-9B5F-2C354B069F61}"/>
    <cellStyle name="Normal 2 23 6" xfId="4137" xr:uid="{8B38717C-C636-4AC6-A851-CBC4F72B4A95}"/>
    <cellStyle name="Normal 2 24" xfId="153" xr:uid="{00000000-0005-0000-0000-000089000000}"/>
    <cellStyle name="Normal 2 24 2" xfId="154" xr:uid="{00000000-0005-0000-0000-00008A000000}"/>
    <cellStyle name="Normal 2 24 2 2" xfId="1088" xr:uid="{C5B39E9B-8572-4FE2-8D73-A87FD7D1BBC9}"/>
    <cellStyle name="Normal 2 24 2 2 2" xfId="2285" xr:uid="{8EEF4522-6E5E-4D21-B814-1628278E5A91}"/>
    <cellStyle name="Normal 2 24 2 2 2 2" xfId="3727" xr:uid="{9A845A7B-C528-41C1-9FF5-7E3B70E8E168}"/>
    <cellStyle name="Normal 2 24 2 2 2 2 2" xfId="6675" xr:uid="{9EED9E96-1266-458C-9CC6-125F59BE8D00}"/>
    <cellStyle name="Normal 2 24 2 2 2 3" xfId="5234" xr:uid="{074E916C-9500-4ABE-ACC9-56DE5ADEEBF4}"/>
    <cellStyle name="Normal 2 24 2 2 3" xfId="3013" xr:uid="{C66065E2-2C89-47C2-986B-AA1AFAEC83FE}"/>
    <cellStyle name="Normal 2 24 2 2 3 2" xfId="5961" xr:uid="{6D0ADE2C-9AE8-43DE-8354-E7FCDD7E0ECB}"/>
    <cellStyle name="Normal 2 24 2 2 4" xfId="4499" xr:uid="{E296941D-A9E6-47E4-B339-BDFF9500D397}"/>
    <cellStyle name="Normal 2 24 2 3" xfId="1931" xr:uid="{0F3D250D-25E7-4B1E-B35E-A42E87C45080}"/>
    <cellStyle name="Normal 2 24 2 3 2" xfId="3376" xr:uid="{07C11C9D-FE4C-40AE-A930-8D2BDD594709}"/>
    <cellStyle name="Normal 2 24 2 3 2 2" xfId="6324" xr:uid="{B94D4245-5D2B-4BAC-88C5-944687D3DC8A}"/>
    <cellStyle name="Normal 2 24 2 3 3" xfId="4881" xr:uid="{FE67D286-EE48-4262-B43E-0CD05EEB06B1}"/>
    <cellStyle name="Normal 2 24 2 4" xfId="2660" xr:uid="{89E4AFCD-86E3-40B9-AE17-381454FD3301}"/>
    <cellStyle name="Normal 2 24 2 4 2" xfId="5608" xr:uid="{B90FF691-D52D-4C47-917C-69CC56B392E1}"/>
    <cellStyle name="Normal 2 24 2 5" xfId="4140" xr:uid="{428B68A5-9D7A-4E1A-AD5A-CBAC868EB76F}"/>
    <cellStyle name="Normal 2 24 3" xfId="1087" xr:uid="{F5DC3F83-9B36-4DFF-B245-A1107F19918B}"/>
    <cellStyle name="Normal 2 24 3 2" xfId="2284" xr:uid="{F4C9321B-1AD4-4DEC-8116-B12AC667D7D9}"/>
    <cellStyle name="Normal 2 24 3 2 2" xfId="3726" xr:uid="{2A2E27A5-F4EC-4299-A2D9-25F8FBFD3090}"/>
    <cellStyle name="Normal 2 24 3 2 2 2" xfId="6674" xr:uid="{CE6E3C85-2E48-4647-A14D-D91B57DC90D3}"/>
    <cellStyle name="Normal 2 24 3 2 3" xfId="5233" xr:uid="{034F7E44-7827-428C-84F4-033EBBD88E87}"/>
    <cellStyle name="Normal 2 24 3 3" xfId="3012" xr:uid="{D7A5D531-5998-46A9-A67A-46C296074152}"/>
    <cellStyle name="Normal 2 24 3 3 2" xfId="5960" xr:uid="{2966E472-2734-453D-BF4E-5A48BDA2CAAB}"/>
    <cellStyle name="Normal 2 24 3 4" xfId="4498" xr:uid="{BE022823-E048-41B1-A92F-572919A429AC}"/>
    <cellStyle name="Normal 2 24 4" xfId="1930" xr:uid="{28ECA9F1-DA56-4A29-AB58-E0A40B676204}"/>
    <cellStyle name="Normal 2 24 4 2" xfId="3375" xr:uid="{C4F72517-B934-40B1-A98C-877F367C709B}"/>
    <cellStyle name="Normal 2 24 4 2 2" xfId="6323" xr:uid="{0F083463-BE84-4DCA-9BE6-A8AE489C27BF}"/>
    <cellStyle name="Normal 2 24 4 3" xfId="4880" xr:uid="{42618432-2EF0-4533-B589-C64600A49233}"/>
    <cellStyle name="Normal 2 24 5" xfId="2659" xr:uid="{247A75D9-5D92-4C50-947C-0179038D3280}"/>
    <cellStyle name="Normal 2 24 5 2" xfId="5607" xr:uid="{12CEB7F0-EFC5-45B1-A727-58F640F1A4EF}"/>
    <cellStyle name="Normal 2 24 6" xfId="4139" xr:uid="{FAE08742-F7EB-4F01-9A04-4E0A8CF6FB73}"/>
    <cellStyle name="Normal 2 25" xfId="155" xr:uid="{00000000-0005-0000-0000-00008B000000}"/>
    <cellStyle name="Normal 2 25 2" xfId="156" xr:uid="{00000000-0005-0000-0000-00008C000000}"/>
    <cellStyle name="Normal 2 25 2 2" xfId="1090" xr:uid="{106D8DF1-C0E5-48C4-9EBF-4D2EF5690D5F}"/>
    <cellStyle name="Normal 2 25 2 2 2" xfId="2287" xr:uid="{FFCDC780-9D5F-4D73-B84C-3149B42985FC}"/>
    <cellStyle name="Normal 2 25 2 2 2 2" xfId="3729" xr:uid="{52098122-456A-40AC-AABC-DE0DA420F8AF}"/>
    <cellStyle name="Normal 2 25 2 2 2 2 2" xfId="6677" xr:uid="{3696B822-FA4F-49A5-83EA-F6276C1C3373}"/>
    <cellStyle name="Normal 2 25 2 2 2 3" xfId="5236" xr:uid="{E89CF9ED-D35A-4E59-95CB-6494F437FD63}"/>
    <cellStyle name="Normal 2 25 2 2 3" xfId="3015" xr:uid="{66E01800-5EA3-4C2B-9D7A-DE30C2AB5912}"/>
    <cellStyle name="Normal 2 25 2 2 3 2" xfId="5963" xr:uid="{980FD85E-4E8E-4F67-A542-0CCB1284EA67}"/>
    <cellStyle name="Normal 2 25 2 2 4" xfId="4501" xr:uid="{43B82B99-ABC8-45C9-86A5-0BF34773991B}"/>
    <cellStyle name="Normal 2 25 2 3" xfId="1933" xr:uid="{89FF7CFB-0286-416F-895A-A8ABFD2BE18B}"/>
    <cellStyle name="Normal 2 25 2 3 2" xfId="3378" xr:uid="{B0BDA277-BEED-432A-AAA3-C58077866E78}"/>
    <cellStyle name="Normal 2 25 2 3 2 2" xfId="6326" xr:uid="{3C345113-C721-4042-9CF6-E23AA9B3E46F}"/>
    <cellStyle name="Normal 2 25 2 3 3" xfId="4883" xr:uid="{056E40AD-D27A-4A9E-9A88-AF8303326409}"/>
    <cellStyle name="Normal 2 25 2 4" xfId="2662" xr:uid="{0DCFE17A-BB20-4C3C-A8A6-2DC42D9412FE}"/>
    <cellStyle name="Normal 2 25 2 4 2" xfId="5610" xr:uid="{6A1B485D-9354-4D50-AEF0-7BAC4711DDF3}"/>
    <cellStyle name="Normal 2 25 2 5" xfId="4142" xr:uid="{FFE13F19-FC2D-46C7-93A5-B75E3274F1B1}"/>
    <cellStyle name="Normal 2 25 3" xfId="1089" xr:uid="{77047E2C-966D-4FED-A4C2-E69968FFF0FE}"/>
    <cellStyle name="Normal 2 25 3 2" xfId="2286" xr:uid="{5B3D3C1C-7D0E-4C7E-A10E-5DE94D572B54}"/>
    <cellStyle name="Normal 2 25 3 2 2" xfId="3728" xr:uid="{077CCEF5-39F4-42DA-BFF2-5E65E56B001F}"/>
    <cellStyle name="Normal 2 25 3 2 2 2" xfId="6676" xr:uid="{DC311695-A995-4944-8B79-BA700E7A6251}"/>
    <cellStyle name="Normal 2 25 3 2 3" xfId="5235" xr:uid="{C38E2069-5D76-45F9-9297-E073674DC4EA}"/>
    <cellStyle name="Normal 2 25 3 3" xfId="3014" xr:uid="{B3E46FF1-DDFB-456C-8DE2-3F78A7F52091}"/>
    <cellStyle name="Normal 2 25 3 3 2" xfId="5962" xr:uid="{32C20F82-8E05-42E7-A6CC-F614CB68BAE7}"/>
    <cellStyle name="Normal 2 25 3 4" xfId="4500" xr:uid="{B61349FF-1D7B-42F2-8FCC-11ADF810C1B6}"/>
    <cellStyle name="Normal 2 25 4" xfId="1932" xr:uid="{843E5172-F37D-4963-8EE8-0C2F124E2F8E}"/>
    <cellStyle name="Normal 2 25 4 2" xfId="3377" xr:uid="{E7161644-05F9-405F-B396-B90902D4C728}"/>
    <cellStyle name="Normal 2 25 4 2 2" xfId="6325" xr:uid="{AC532E8C-9245-449A-99F1-ED5BDFCCE75C}"/>
    <cellStyle name="Normal 2 25 4 3" xfId="4882" xr:uid="{531526BC-2F3E-43F1-AC0C-F32E94BFF30F}"/>
    <cellStyle name="Normal 2 25 5" xfId="2661" xr:uid="{819B18F8-4643-4FDF-BDB3-E1F88D0B678A}"/>
    <cellStyle name="Normal 2 25 5 2" xfId="5609" xr:uid="{087CCD8B-AA48-44F0-88DE-EFB31754A31F}"/>
    <cellStyle name="Normal 2 25 6" xfId="4141" xr:uid="{0213B8F2-F6FE-4E40-8687-F479EE3B6A1A}"/>
    <cellStyle name="Normal 2 26" xfId="157" xr:uid="{00000000-0005-0000-0000-00008D000000}"/>
    <cellStyle name="Normal 2 26 2" xfId="158" xr:uid="{00000000-0005-0000-0000-00008E000000}"/>
    <cellStyle name="Normal 2 26 2 2" xfId="1092" xr:uid="{3A97D2F2-842F-4310-8957-52198C09CB52}"/>
    <cellStyle name="Normal 2 26 2 2 2" xfId="2289" xr:uid="{53F45DC5-677B-44C3-A60C-5AA8C1886170}"/>
    <cellStyle name="Normal 2 26 2 2 2 2" xfId="3731" xr:uid="{80CD3217-3C3F-46CE-9D22-1008E9EC7DBA}"/>
    <cellStyle name="Normal 2 26 2 2 2 2 2" xfId="6679" xr:uid="{1E1BCE76-B5F0-4853-9601-A88823F8441A}"/>
    <cellStyle name="Normal 2 26 2 2 2 3" xfId="5238" xr:uid="{FDB191CB-1007-43E7-9CB6-D2C9BF86A949}"/>
    <cellStyle name="Normal 2 26 2 2 3" xfId="3017" xr:uid="{C76275E1-4A4F-4F4E-9E8B-BDBB45639577}"/>
    <cellStyle name="Normal 2 26 2 2 3 2" xfId="5965" xr:uid="{136F0D94-0EA3-489A-998E-A9BED0F7FA8F}"/>
    <cellStyle name="Normal 2 26 2 2 4" xfId="4503" xr:uid="{F8B43229-8B9F-426F-B1E6-781B4B4E92B8}"/>
    <cellStyle name="Normal 2 26 2 3" xfId="1935" xr:uid="{63AE1DA5-9EFB-4D68-B3FC-5257C5E9B6CC}"/>
    <cellStyle name="Normal 2 26 2 3 2" xfId="3380" xr:uid="{EE8143B9-6B8B-45EF-8D38-E0D59EAF85D0}"/>
    <cellStyle name="Normal 2 26 2 3 2 2" xfId="6328" xr:uid="{F63477E8-47AB-4E3E-A535-A6E1AA33A818}"/>
    <cellStyle name="Normal 2 26 2 3 3" xfId="4885" xr:uid="{7095FCD1-37D7-4AD4-8053-CE31353358D4}"/>
    <cellStyle name="Normal 2 26 2 4" xfId="2664" xr:uid="{378D5D45-33AB-444F-B46C-8697BBA43E85}"/>
    <cellStyle name="Normal 2 26 2 4 2" xfId="5612" xr:uid="{E8C839DE-AFF2-49E7-835D-8516EC05E1EA}"/>
    <cellStyle name="Normal 2 26 2 5" xfId="4144" xr:uid="{CB80B389-FB1C-4556-BFB4-D7FEC075341B}"/>
    <cellStyle name="Normal 2 26 3" xfId="1091" xr:uid="{419DE7BE-C162-49D5-BB01-549C2CDC5A32}"/>
    <cellStyle name="Normal 2 26 3 2" xfId="2288" xr:uid="{09448485-FBD0-4CE2-A67C-8E8BE28CC5B6}"/>
    <cellStyle name="Normal 2 26 3 2 2" xfId="3730" xr:uid="{06A11AE3-B48B-486F-92AF-1C7AA65B72B9}"/>
    <cellStyle name="Normal 2 26 3 2 2 2" xfId="6678" xr:uid="{EAF55E80-32F6-40EB-9B85-DC24A20DD9B3}"/>
    <cellStyle name="Normal 2 26 3 2 3" xfId="5237" xr:uid="{779DCA27-1498-4C7A-AF99-7E65E37F9F0D}"/>
    <cellStyle name="Normal 2 26 3 3" xfId="3016" xr:uid="{EBD22AED-0A38-4A5F-9CB9-DEF8751C5912}"/>
    <cellStyle name="Normal 2 26 3 3 2" xfId="5964" xr:uid="{5446C72B-8AA5-4A06-A94C-7B3FB26E1192}"/>
    <cellStyle name="Normal 2 26 3 4" xfId="4502" xr:uid="{FE13457C-FE46-4645-98F1-E7A5EBE3FD86}"/>
    <cellStyle name="Normal 2 26 4" xfId="1934" xr:uid="{03195D33-724E-4EFD-8DAE-219128324C9B}"/>
    <cellStyle name="Normal 2 26 4 2" xfId="3379" xr:uid="{DE9E63B3-6C76-4D15-84FD-09AE9A86F335}"/>
    <cellStyle name="Normal 2 26 4 2 2" xfId="6327" xr:uid="{9D42C214-171B-4928-BF2E-0F9CAD00E0CD}"/>
    <cellStyle name="Normal 2 26 4 3" xfId="4884" xr:uid="{B8230D13-6792-4552-B07D-DFE8926A89F2}"/>
    <cellStyle name="Normal 2 26 5" xfId="2663" xr:uid="{D15785DF-AFAB-4E36-A3F3-50E860B628E8}"/>
    <cellStyle name="Normal 2 26 5 2" xfId="5611" xr:uid="{521CA4CD-D619-49FB-B0C8-C5442B533948}"/>
    <cellStyle name="Normal 2 26 6" xfId="4143" xr:uid="{CB5935BA-38B2-47D7-9C22-36CA6589D830}"/>
    <cellStyle name="Normal 2 27" xfId="159" xr:uid="{00000000-0005-0000-0000-00008F000000}"/>
    <cellStyle name="Normal 2 27 2" xfId="160" xr:uid="{00000000-0005-0000-0000-000090000000}"/>
    <cellStyle name="Normal 2 27 2 2" xfId="1094" xr:uid="{1440D0C4-6F5A-4F49-B7E8-B290D3A6E038}"/>
    <cellStyle name="Normal 2 27 2 2 2" xfId="2291" xr:uid="{E731F101-CF56-487D-8412-E31C725A567E}"/>
    <cellStyle name="Normal 2 27 2 2 2 2" xfId="3733" xr:uid="{0A5E5636-303F-4C7A-856A-49381D1D1191}"/>
    <cellStyle name="Normal 2 27 2 2 2 2 2" xfId="6681" xr:uid="{7824712A-53D2-4A03-8EE1-DAD9CF5E8633}"/>
    <cellStyle name="Normal 2 27 2 2 2 3" xfId="5240" xr:uid="{6524C1EB-AE4A-4CCA-A4B8-03CA4F4397EC}"/>
    <cellStyle name="Normal 2 27 2 2 3" xfId="3019" xr:uid="{67655CE6-C564-4F58-851E-1D4B601D3926}"/>
    <cellStyle name="Normal 2 27 2 2 3 2" xfId="5967" xr:uid="{B8404F7D-73A7-4FBE-9E43-C934981F3790}"/>
    <cellStyle name="Normal 2 27 2 2 4" xfId="4505" xr:uid="{7BE4325D-5BF2-4247-BED1-F50F88B9DB35}"/>
    <cellStyle name="Normal 2 27 2 3" xfId="1937" xr:uid="{6771621F-0018-46EA-A637-5A2B8136F77C}"/>
    <cellStyle name="Normal 2 27 2 3 2" xfId="3382" xr:uid="{F7763BCF-07E3-4F48-B50E-3E7DE0F8D77E}"/>
    <cellStyle name="Normal 2 27 2 3 2 2" xfId="6330" xr:uid="{B47DD430-F1FC-4BA6-B9EC-BC62E9C1B7E0}"/>
    <cellStyle name="Normal 2 27 2 3 3" xfId="4887" xr:uid="{3781AA82-7AD1-4372-A612-2BD58F71242E}"/>
    <cellStyle name="Normal 2 27 2 4" xfId="2666" xr:uid="{83AC2B94-FE17-44BA-91D3-53789D6A735B}"/>
    <cellStyle name="Normal 2 27 2 4 2" xfId="5614" xr:uid="{B9720720-A9E1-436C-851A-6E3DC68A76CF}"/>
    <cellStyle name="Normal 2 27 2 5" xfId="4146" xr:uid="{BC599ADB-F376-4325-9155-F570C85E8EBB}"/>
    <cellStyle name="Normal 2 27 3" xfId="1093" xr:uid="{6547EC09-F162-4126-BD29-6845DA670DB8}"/>
    <cellStyle name="Normal 2 27 3 2" xfId="2290" xr:uid="{A25CCD36-D5B6-4B9E-A0C6-764DF6C8A2D5}"/>
    <cellStyle name="Normal 2 27 3 2 2" xfId="3732" xr:uid="{20A0BE96-DFCA-493A-AD92-4995867FBA83}"/>
    <cellStyle name="Normal 2 27 3 2 2 2" xfId="6680" xr:uid="{552BC9B9-4CD2-4634-BA2D-95B24ACB6FC0}"/>
    <cellStyle name="Normal 2 27 3 2 3" xfId="5239" xr:uid="{CB6AB2B6-111B-4032-93A8-C5776836F782}"/>
    <cellStyle name="Normal 2 27 3 3" xfId="3018" xr:uid="{036126FA-2B35-499D-8E3D-8732AA2F28BC}"/>
    <cellStyle name="Normal 2 27 3 3 2" xfId="5966" xr:uid="{D2DD6A17-7494-4819-8495-E99E2F78FA15}"/>
    <cellStyle name="Normal 2 27 3 4" xfId="4504" xr:uid="{7A503911-8F69-4A73-8745-E9AE56862DC9}"/>
    <cellStyle name="Normal 2 27 4" xfId="1936" xr:uid="{6E54A346-5E40-461E-A53E-B41716EEECFB}"/>
    <cellStyle name="Normal 2 27 4 2" xfId="3381" xr:uid="{C71AB58E-3A0B-4972-974F-31ECD4FAEFB7}"/>
    <cellStyle name="Normal 2 27 4 2 2" xfId="6329" xr:uid="{51EB927D-4CD5-418E-B740-A3C259F2EBBA}"/>
    <cellStyle name="Normal 2 27 4 3" xfId="4886" xr:uid="{11626955-24A4-4EE4-8C03-D9317BB1FA90}"/>
    <cellStyle name="Normal 2 27 5" xfId="2665" xr:uid="{DD92D960-FB28-4C7B-8D72-733948F9C571}"/>
    <cellStyle name="Normal 2 27 5 2" xfId="5613" xr:uid="{9E3A742A-7567-4595-9FB7-DB3350A050BB}"/>
    <cellStyle name="Normal 2 27 6" xfId="4145" xr:uid="{535DA216-3906-4508-9FB5-CC48BD1F61D0}"/>
    <cellStyle name="Normal 2 28" xfId="161" xr:uid="{00000000-0005-0000-0000-000091000000}"/>
    <cellStyle name="Normal 2 28 2" xfId="162" xr:uid="{00000000-0005-0000-0000-000092000000}"/>
    <cellStyle name="Normal 2 28 2 2" xfId="1096" xr:uid="{053E0704-8AC7-4243-95D7-367887D899AC}"/>
    <cellStyle name="Normal 2 28 2 2 2" xfId="2293" xr:uid="{38B6A832-6DA9-48A1-B50D-7CCA08BA3541}"/>
    <cellStyle name="Normal 2 28 2 2 2 2" xfId="3735" xr:uid="{448F8E15-4861-4568-85EB-AE3DE48A9E00}"/>
    <cellStyle name="Normal 2 28 2 2 2 2 2" xfId="6683" xr:uid="{682D425E-77EA-4304-A292-2794DE04B953}"/>
    <cellStyle name="Normal 2 28 2 2 2 3" xfId="5242" xr:uid="{D5034A10-067E-4F24-B745-353785694BA8}"/>
    <cellStyle name="Normal 2 28 2 2 3" xfId="3021" xr:uid="{7EC27277-4B72-4236-A8DF-0380BEDD1702}"/>
    <cellStyle name="Normal 2 28 2 2 3 2" xfId="5969" xr:uid="{ED34CE1A-EA0B-455F-A3B3-5A34A5D096EA}"/>
    <cellStyle name="Normal 2 28 2 2 4" xfId="4507" xr:uid="{A5D6F01F-5CCC-4E95-AAB4-0E4D0E531FD4}"/>
    <cellStyle name="Normal 2 28 2 3" xfId="1939" xr:uid="{82BC9211-1C75-40E7-88E2-77F09DF8C0C0}"/>
    <cellStyle name="Normal 2 28 2 3 2" xfId="3384" xr:uid="{A49514E0-B109-4A65-A46B-3F56F63AC7C0}"/>
    <cellStyle name="Normal 2 28 2 3 2 2" xfId="6332" xr:uid="{FED55843-75EB-43FF-A329-EBBCB1638FFE}"/>
    <cellStyle name="Normal 2 28 2 3 3" xfId="4889" xr:uid="{64500EF6-5FC0-4673-83C2-87C51695D3E9}"/>
    <cellStyle name="Normal 2 28 2 4" xfId="2668" xr:uid="{8511E187-40F0-405D-99DA-ADA584D9E689}"/>
    <cellStyle name="Normal 2 28 2 4 2" xfId="5616" xr:uid="{BCD155BF-340A-4564-BBEF-25D2A01D7CE3}"/>
    <cellStyle name="Normal 2 28 2 5" xfId="4148" xr:uid="{A5C92697-3AF7-45CD-8B42-C24A737917E0}"/>
    <cellStyle name="Normal 2 28 3" xfId="1095" xr:uid="{6C5D3B80-1977-4AAD-BF30-F2B466A9A9A9}"/>
    <cellStyle name="Normal 2 28 3 2" xfId="2292" xr:uid="{9540FE2D-8C10-4777-9195-FE4466585F12}"/>
    <cellStyle name="Normal 2 28 3 2 2" xfId="3734" xr:uid="{C39E97AF-DFCD-4E12-B329-F674A3AEA7A2}"/>
    <cellStyle name="Normal 2 28 3 2 2 2" xfId="6682" xr:uid="{B9C52DF6-E70A-46B3-8B6A-44BF9D868E17}"/>
    <cellStyle name="Normal 2 28 3 2 3" xfId="5241" xr:uid="{EB8AEDF6-A4EE-43DB-AB2C-22770C122F37}"/>
    <cellStyle name="Normal 2 28 3 3" xfId="3020" xr:uid="{F5F91F06-F3BF-46F7-B1F5-188D0BA8419C}"/>
    <cellStyle name="Normal 2 28 3 3 2" xfId="5968" xr:uid="{EF19C08A-955F-4123-B95C-35C3FEFD1C16}"/>
    <cellStyle name="Normal 2 28 3 4" xfId="4506" xr:uid="{413D8FAC-0503-48C4-862E-8F9EFDC520D5}"/>
    <cellStyle name="Normal 2 28 4" xfId="1938" xr:uid="{3092AD56-EB37-4906-A48E-495C9C10499F}"/>
    <cellStyle name="Normal 2 28 4 2" xfId="3383" xr:uid="{188F4774-8A9F-4E69-A492-510D63D4A981}"/>
    <cellStyle name="Normal 2 28 4 2 2" xfId="6331" xr:uid="{19A8FE78-9A22-4939-8C1C-22A283085848}"/>
    <cellStyle name="Normal 2 28 4 3" xfId="4888" xr:uid="{69EC1139-87C5-4EB3-9D3C-BFAB649509BC}"/>
    <cellStyle name="Normal 2 28 5" xfId="2667" xr:uid="{538D621E-B822-4170-AA32-55C4DCA67940}"/>
    <cellStyle name="Normal 2 28 5 2" xfId="5615" xr:uid="{52596943-72AA-45F8-B1A6-7C2881B2F31A}"/>
    <cellStyle name="Normal 2 28 6" xfId="4147" xr:uid="{5924AE4E-C1CE-4313-9FB7-5484B9625F53}"/>
    <cellStyle name="Normal 2 29" xfId="163" xr:uid="{00000000-0005-0000-0000-000093000000}"/>
    <cellStyle name="Normal 2 29 2" xfId="164" xr:uid="{00000000-0005-0000-0000-000094000000}"/>
    <cellStyle name="Normal 2 29 2 2" xfId="1098" xr:uid="{71901EC6-157D-46BB-A1FF-D7461891950A}"/>
    <cellStyle name="Normal 2 29 2 2 2" xfId="2295" xr:uid="{3040988D-C31C-4097-8253-6B6523F5D6F4}"/>
    <cellStyle name="Normal 2 29 2 2 2 2" xfId="3737" xr:uid="{0953CC7B-9513-4904-9A58-1E6E5ED910B8}"/>
    <cellStyle name="Normal 2 29 2 2 2 2 2" xfId="6685" xr:uid="{8DA8D793-5ECC-4325-9179-75CC419EF927}"/>
    <cellStyle name="Normal 2 29 2 2 2 3" xfId="5244" xr:uid="{5FF52C38-8055-4F55-8B08-B43C73A57EB6}"/>
    <cellStyle name="Normal 2 29 2 2 3" xfId="3023" xr:uid="{6A87D994-F486-46AD-AAA2-A0863984B6DA}"/>
    <cellStyle name="Normal 2 29 2 2 3 2" xfId="5971" xr:uid="{D50030D8-3F4F-4A73-9CA8-7B946A003239}"/>
    <cellStyle name="Normal 2 29 2 2 4" xfId="4509" xr:uid="{2254BCCF-026A-4525-9DCA-00C7F783647C}"/>
    <cellStyle name="Normal 2 29 2 3" xfId="1941" xr:uid="{46714E03-B307-4656-9331-9E686940FD57}"/>
    <cellStyle name="Normal 2 29 2 3 2" xfId="3386" xr:uid="{7431F23F-9AFD-40FD-ACAD-C0BEBF0C4DDB}"/>
    <cellStyle name="Normal 2 29 2 3 2 2" xfId="6334" xr:uid="{B05B0724-CD52-4281-A0F7-A0217593CBA6}"/>
    <cellStyle name="Normal 2 29 2 3 3" xfId="4891" xr:uid="{60A55D3D-4E48-4C13-ADE1-79A035EEAFAD}"/>
    <cellStyle name="Normal 2 29 2 4" xfId="2670" xr:uid="{83E09D59-252C-4080-9FC6-AEB765850008}"/>
    <cellStyle name="Normal 2 29 2 4 2" xfId="5618" xr:uid="{C7BABE34-309F-4212-980F-61DB92E98188}"/>
    <cellStyle name="Normal 2 29 2 5" xfId="4150" xr:uid="{F0D43176-9535-4E92-9D00-8601DF9CC349}"/>
    <cellStyle name="Normal 2 29 3" xfId="1097" xr:uid="{857B2BAB-2D55-4B62-ABEB-5D9FC2E74008}"/>
    <cellStyle name="Normal 2 29 3 2" xfId="2294" xr:uid="{32FFE9F4-9ED9-40BF-8CCF-59B226401CEB}"/>
    <cellStyle name="Normal 2 29 3 2 2" xfId="3736" xr:uid="{EEB9CBE6-38DD-4603-9636-A2ADDEEC3C5A}"/>
    <cellStyle name="Normal 2 29 3 2 2 2" xfId="6684" xr:uid="{A4FF919C-125C-411C-9A5B-34A7407F5870}"/>
    <cellStyle name="Normal 2 29 3 2 3" xfId="5243" xr:uid="{D0761977-D8FB-4D11-93C8-DF2C95F0F2A8}"/>
    <cellStyle name="Normal 2 29 3 3" xfId="3022" xr:uid="{DF322999-ABA5-471B-8B06-84A5891AA512}"/>
    <cellStyle name="Normal 2 29 3 3 2" xfId="5970" xr:uid="{DE9D3740-8E64-4426-8309-C980E30013FE}"/>
    <cellStyle name="Normal 2 29 3 4" xfId="4508" xr:uid="{483751F5-37DC-468B-8599-0032235982C6}"/>
    <cellStyle name="Normal 2 29 4" xfId="1940" xr:uid="{47345E99-FD52-44A6-A747-41AA3693A191}"/>
    <cellStyle name="Normal 2 29 4 2" xfId="3385" xr:uid="{E7A9394D-7D18-42CD-AD3C-B6F39DE606F9}"/>
    <cellStyle name="Normal 2 29 4 2 2" xfId="6333" xr:uid="{6C4EA42E-7F9A-4F58-BC14-E9B2224E41BF}"/>
    <cellStyle name="Normal 2 29 4 3" xfId="4890" xr:uid="{F48DEF38-88E4-41C4-9076-A8487C32C2CF}"/>
    <cellStyle name="Normal 2 29 5" xfId="2669" xr:uid="{1712A738-6018-44FC-AB7F-202866439E7C}"/>
    <cellStyle name="Normal 2 29 5 2" xfId="5617" xr:uid="{82B4D48F-61A8-4C31-A89D-72FB701D25C7}"/>
    <cellStyle name="Normal 2 29 6" xfId="4149" xr:uid="{D959DA19-1926-4384-A36D-A4DFE29D6FB9}"/>
    <cellStyle name="Normal 2 3" xfId="165" xr:uid="{00000000-0005-0000-0000-000095000000}"/>
    <cellStyle name="Normal 2 3 2" xfId="166" xr:uid="{00000000-0005-0000-0000-000096000000}"/>
    <cellStyle name="Normal 2 3 2 2" xfId="167" xr:uid="{00000000-0005-0000-0000-000097000000}"/>
    <cellStyle name="Normal 2 3 2 2 2" xfId="1101" xr:uid="{3B4FC6BE-0787-456C-9909-7B99829E6C7D}"/>
    <cellStyle name="Normal 2 3 2 2 2 2" xfId="2297" xr:uid="{195BD604-75BD-4D14-A4EC-2A3755261035}"/>
    <cellStyle name="Normal 2 3 2 2 2 2 2" xfId="3739" xr:uid="{3B25BA59-3759-485B-96FD-5A7E60877FD4}"/>
    <cellStyle name="Normal 2 3 2 2 2 2 2 2" xfId="6687" xr:uid="{3117DD63-82B1-4993-B476-211552BB16CE}"/>
    <cellStyle name="Normal 2 3 2 2 2 2 3" xfId="5246" xr:uid="{2C3E39F5-BD0C-4A19-90AE-C155A7A0203E}"/>
    <cellStyle name="Normal 2 3 2 2 2 3" xfId="3025" xr:uid="{849C9E0E-A973-4513-A7C0-3DE4A3E65DD5}"/>
    <cellStyle name="Normal 2 3 2 2 2 3 2" xfId="5973" xr:uid="{DA5ADE22-3782-47E7-AC96-8A16036094D1}"/>
    <cellStyle name="Normal 2 3 2 2 2 4" xfId="4511" xr:uid="{D6F94440-9093-46C0-BA10-21D5F11067FE}"/>
    <cellStyle name="Normal 2 3 2 2 3" xfId="1943" xr:uid="{F398F3D0-D1C9-4A99-8F3F-69EFAB57C61B}"/>
    <cellStyle name="Normal 2 3 2 2 3 2" xfId="3388" xr:uid="{42ABAB19-DE1B-4111-99C9-D9732B893FA7}"/>
    <cellStyle name="Normal 2 3 2 2 3 2 2" xfId="6336" xr:uid="{C3AE4938-5E22-4700-B0DB-9A9635CAD157}"/>
    <cellStyle name="Normal 2 3 2 2 3 3" xfId="4893" xr:uid="{FD9730A5-9BEE-4916-9EFB-74CAC45F2114}"/>
    <cellStyle name="Normal 2 3 2 2 4" xfId="2672" xr:uid="{CF8D6580-85D9-4F5C-A4D4-169A6695F939}"/>
    <cellStyle name="Normal 2 3 2 2 4 2" xfId="5620" xr:uid="{4CA013E2-2A32-44F5-A5E8-426C27728A65}"/>
    <cellStyle name="Normal 2 3 2 2 5" xfId="4152" xr:uid="{7D2635FB-6CCE-4653-8B98-6F146E0D4A64}"/>
    <cellStyle name="Normal 2 3 2 3" xfId="1100" xr:uid="{3DB42A11-7C31-4953-8A7C-3B02AE083B0C}"/>
    <cellStyle name="Normal 2 3 2 3 2" xfId="2296" xr:uid="{E6A4DFEE-2461-4B5D-9F54-D8B6AEBB7A09}"/>
    <cellStyle name="Normal 2 3 2 3 2 2" xfId="3738" xr:uid="{68B88DD6-4765-4A0F-A71F-88715C92EA2B}"/>
    <cellStyle name="Normal 2 3 2 3 2 2 2" xfId="6686" xr:uid="{94905BD6-E777-4CDA-9EA0-FD6E9EA8B02C}"/>
    <cellStyle name="Normal 2 3 2 3 2 3" xfId="5245" xr:uid="{68441B92-5046-410A-8910-C07775320130}"/>
    <cellStyle name="Normal 2 3 2 3 3" xfId="3024" xr:uid="{3B310A5F-6172-4C8B-9415-7D8B6DE7A40A}"/>
    <cellStyle name="Normal 2 3 2 3 3 2" xfId="5972" xr:uid="{E918903D-BB15-4FE8-8193-FAD88CD462A6}"/>
    <cellStyle name="Normal 2 3 2 3 4" xfId="4510" xr:uid="{793B566D-41BA-4F26-B226-1400B006FC39}"/>
    <cellStyle name="Normal 2 3 2 4" xfId="1942" xr:uid="{6AD82B65-7AC7-4F5D-B785-A4D9090B403B}"/>
    <cellStyle name="Normal 2 3 2 4 2" xfId="3387" xr:uid="{BB04D272-43C8-4C11-A07F-2DAF6D916F03}"/>
    <cellStyle name="Normal 2 3 2 4 2 2" xfId="6335" xr:uid="{15E23555-D6B8-4F81-AE07-C74D9BD3AA0A}"/>
    <cellStyle name="Normal 2 3 2 4 3" xfId="4892" xr:uid="{1F84FD4C-5BC8-47A0-A25C-467024A91749}"/>
    <cellStyle name="Normal 2 3 2 5" xfId="2671" xr:uid="{DDE8C689-D740-4891-A243-4E0268481E1B}"/>
    <cellStyle name="Normal 2 3 2 5 2" xfId="5619" xr:uid="{8D91EA78-A9E6-4119-B8D5-1504D7F92526}"/>
    <cellStyle name="Normal 2 3 2 6" xfId="4151" xr:uid="{EDEC8870-6763-4DD9-AA47-423AC3B85AD1}"/>
    <cellStyle name="Normal 2 3 3" xfId="168" xr:uid="{00000000-0005-0000-0000-000098000000}"/>
    <cellStyle name="Normal 2 3 3 2" xfId="1102" xr:uid="{3418CB51-2774-41A0-84BE-CF6D09DB6AE2}"/>
    <cellStyle name="Normal 2 3 4" xfId="169" xr:uid="{00000000-0005-0000-0000-000099000000}"/>
    <cellStyle name="Normal 2 3 4 2" xfId="1103" xr:uid="{A9D39C18-94D4-42A0-953B-02F84FC6DADC}"/>
    <cellStyle name="Normal 2 3 4 2 2" xfId="2298" xr:uid="{10F601F1-AF63-4615-8F87-2F2E4354B9C2}"/>
    <cellStyle name="Normal 2 3 4 2 2 2" xfId="3740" xr:uid="{8EDD6930-C848-44AD-965C-F6AEBA7FF84D}"/>
    <cellStyle name="Normal 2 3 4 2 2 2 2" xfId="6688" xr:uid="{B20AEA47-C191-4B73-B25A-8E03D21EB69A}"/>
    <cellStyle name="Normal 2 3 4 2 2 3" xfId="5247" xr:uid="{C7A10E62-8111-4707-AF0A-3B262BA31CAB}"/>
    <cellStyle name="Normal 2 3 4 2 3" xfId="3026" xr:uid="{80BDAF32-6C0B-485A-BC42-510F5B1FF0EA}"/>
    <cellStyle name="Normal 2 3 4 2 3 2" xfId="5974" xr:uid="{CBD8B8C8-C639-4DE4-B431-35A8091E6FBA}"/>
    <cellStyle name="Normal 2 3 4 2 4" xfId="4512" xr:uid="{8C92F1A0-767C-4537-9B93-C4FA08080347}"/>
    <cellStyle name="Normal 2 3 4 3" xfId="1944" xr:uid="{28FA121D-3933-4743-ABD1-303A5381351F}"/>
    <cellStyle name="Normal 2 3 4 3 2" xfId="3389" xr:uid="{EC8D95F5-C43A-4A9F-A082-A9A8D279F164}"/>
    <cellStyle name="Normal 2 3 4 3 2 2" xfId="6337" xr:uid="{7451715F-B06C-4275-87F8-74F136BD0745}"/>
    <cellStyle name="Normal 2 3 4 3 3" xfId="4894" xr:uid="{CA1C5E21-6396-4CAF-9450-C9D8D232BD9E}"/>
    <cellStyle name="Normal 2 3 4 4" xfId="2673" xr:uid="{F5567C62-5854-4403-97EE-FA92B87914B2}"/>
    <cellStyle name="Normal 2 3 4 4 2" xfId="5621" xr:uid="{1D7FE74E-8309-49CC-83BA-2C5FFC8BBFF4}"/>
    <cellStyle name="Normal 2 3 4 5" xfId="4153" xr:uid="{7DE4E808-A480-4205-B1FD-1ACE3F83C11C}"/>
    <cellStyle name="Normal 2 3 5" xfId="1099" xr:uid="{87E0BC70-483B-44EF-8F72-5648FEEE277B}"/>
    <cellStyle name="Normal 2 30" xfId="170" xr:uid="{00000000-0005-0000-0000-00009A000000}"/>
    <cellStyle name="Normal 2 30 2" xfId="171" xr:uid="{00000000-0005-0000-0000-00009B000000}"/>
    <cellStyle name="Normal 2 30 2 2" xfId="1105" xr:uid="{E7743CD3-DDCC-4B8B-B66F-251F1E77AED7}"/>
    <cellStyle name="Normal 2 30 2 2 2" xfId="2300" xr:uid="{88BB3D8A-2D32-4216-A24C-ECCE223548BD}"/>
    <cellStyle name="Normal 2 30 2 2 2 2" xfId="3742" xr:uid="{ADFE60D4-A2B7-4522-B709-A144DB6DCB8B}"/>
    <cellStyle name="Normal 2 30 2 2 2 2 2" xfId="6690" xr:uid="{B3462F25-84B4-44E9-8F82-D2E975A15466}"/>
    <cellStyle name="Normal 2 30 2 2 2 3" xfId="5249" xr:uid="{A10E1FE4-D290-43AB-8D5C-718276C5C370}"/>
    <cellStyle name="Normal 2 30 2 2 3" xfId="3028" xr:uid="{40B4E8C4-B2E7-42DD-9A20-209EA7D52525}"/>
    <cellStyle name="Normal 2 30 2 2 3 2" xfId="5976" xr:uid="{0EC0CC5E-E9B2-4492-AD00-AD9B0503B1F7}"/>
    <cellStyle name="Normal 2 30 2 2 4" xfId="4514" xr:uid="{8C05B490-7181-46E4-93A2-9B6615197C1A}"/>
    <cellStyle name="Normal 2 30 2 3" xfId="1946" xr:uid="{DCA0E54D-A60B-4C89-9C9E-7BE2F982393C}"/>
    <cellStyle name="Normal 2 30 2 3 2" xfId="3391" xr:uid="{2F30579E-F3F1-49C4-ABE4-59BC76D311BE}"/>
    <cellStyle name="Normal 2 30 2 3 2 2" xfId="6339" xr:uid="{49242000-05CC-406D-A0C3-7149649DD83A}"/>
    <cellStyle name="Normal 2 30 2 3 3" xfId="4896" xr:uid="{E640B1EF-591A-482B-9D3D-148B67B48B66}"/>
    <cellStyle name="Normal 2 30 2 4" xfId="2675" xr:uid="{0969A528-26DF-4B47-8738-36A137EA3C0A}"/>
    <cellStyle name="Normal 2 30 2 4 2" xfId="5623" xr:uid="{CC47D6F8-ED80-46F2-9E67-B45EDAC10719}"/>
    <cellStyle name="Normal 2 30 2 5" xfId="4155" xr:uid="{FCA8972D-BC91-4C55-8A8A-A28E78F78EFF}"/>
    <cellStyle name="Normal 2 30 3" xfId="1104" xr:uid="{C0BD09E7-9D92-4E97-837C-4DF3E3007B93}"/>
    <cellStyle name="Normal 2 30 3 2" xfId="2299" xr:uid="{1CFABC1D-DA06-4D8F-B797-053A3C046522}"/>
    <cellStyle name="Normal 2 30 3 2 2" xfId="3741" xr:uid="{314EEBDE-9B60-4FB5-87E0-AEB5DB50723C}"/>
    <cellStyle name="Normal 2 30 3 2 2 2" xfId="6689" xr:uid="{EB2EB96A-D31F-4101-9EB7-F20E7419EA26}"/>
    <cellStyle name="Normal 2 30 3 2 3" xfId="5248" xr:uid="{8DD58B92-F563-4FD0-BF4C-1672AACAEE05}"/>
    <cellStyle name="Normal 2 30 3 3" xfId="3027" xr:uid="{72A9A344-608D-4072-B49D-FDF0D74B70D6}"/>
    <cellStyle name="Normal 2 30 3 3 2" xfId="5975" xr:uid="{B6FB3379-A4F0-4816-84E4-EB9EBDFDD145}"/>
    <cellStyle name="Normal 2 30 3 4" xfId="4513" xr:uid="{6CFB2EB0-4A55-496C-B6F4-A22366BD3E28}"/>
    <cellStyle name="Normal 2 30 4" xfId="1945" xr:uid="{96717FE7-AEF1-4F35-BBCF-936B47F1DBC3}"/>
    <cellStyle name="Normal 2 30 4 2" xfId="3390" xr:uid="{8CF727B2-6CB1-4B3C-82B1-58CDB5F17315}"/>
    <cellStyle name="Normal 2 30 4 2 2" xfId="6338" xr:uid="{A98F90A8-49DB-41E0-9A9E-5280322D808D}"/>
    <cellStyle name="Normal 2 30 4 3" xfId="4895" xr:uid="{86BFB32C-EC38-4191-98A5-0E00E8734F17}"/>
    <cellStyle name="Normal 2 30 5" xfId="2674" xr:uid="{F1CF61A8-68F6-4F87-AD1A-C36FF262B412}"/>
    <cellStyle name="Normal 2 30 5 2" xfId="5622" xr:uid="{EB8854A5-2CD6-44D6-B7AE-2D8645F8C6AC}"/>
    <cellStyle name="Normal 2 30 6" xfId="4154" xr:uid="{E53C2548-FD6B-4A56-A987-DA3C9F0177EA}"/>
    <cellStyle name="Normal 2 31" xfId="172" xr:uid="{00000000-0005-0000-0000-00009C000000}"/>
    <cellStyle name="Normal 2 31 2" xfId="173" xr:uid="{00000000-0005-0000-0000-00009D000000}"/>
    <cellStyle name="Normal 2 31 2 2" xfId="1107" xr:uid="{CDF4E1A6-0356-4D96-A8F7-AFDDA02CDAD1}"/>
    <cellStyle name="Normal 2 31 2 2 2" xfId="2302" xr:uid="{F36DD511-6E68-454C-AB6F-0FCC44C56528}"/>
    <cellStyle name="Normal 2 31 2 2 2 2" xfId="3744" xr:uid="{F77CB3F7-F884-43E9-BFE3-2319D2EF011B}"/>
    <cellStyle name="Normal 2 31 2 2 2 2 2" xfId="6692" xr:uid="{E21040EE-BBCD-48BA-81FB-FCD556B4613A}"/>
    <cellStyle name="Normal 2 31 2 2 2 3" xfId="5251" xr:uid="{6127EE72-4F60-4CAD-A904-9BD1AB38E0D4}"/>
    <cellStyle name="Normal 2 31 2 2 3" xfId="3030" xr:uid="{7998D1D9-CE88-4C70-9383-CF964FD2CE9A}"/>
    <cellStyle name="Normal 2 31 2 2 3 2" xfId="5978" xr:uid="{4AF0CF1A-EEBF-4942-93BA-6D0979126A05}"/>
    <cellStyle name="Normal 2 31 2 2 4" xfId="4516" xr:uid="{FC7604BE-0F9D-45E6-BD69-11EB18D57B81}"/>
    <cellStyle name="Normal 2 31 2 3" xfId="1948" xr:uid="{64D863F8-E0B4-4761-ADB5-D7D84A0AF733}"/>
    <cellStyle name="Normal 2 31 2 3 2" xfId="3393" xr:uid="{B877BE26-A304-4572-9DDC-02435ABB47F2}"/>
    <cellStyle name="Normal 2 31 2 3 2 2" xfId="6341" xr:uid="{E1AF882C-79D2-41EB-8AE8-AAA7D43A847A}"/>
    <cellStyle name="Normal 2 31 2 3 3" xfId="4898" xr:uid="{2CE810F5-1BF7-431A-A22E-A84D4B6DB2EF}"/>
    <cellStyle name="Normal 2 31 2 4" xfId="2677" xr:uid="{E4579225-28B8-4790-A282-2FA793DB2511}"/>
    <cellStyle name="Normal 2 31 2 4 2" xfId="5625" xr:uid="{643435C3-CB53-41B0-A875-2575B482586F}"/>
    <cellStyle name="Normal 2 31 2 5" xfId="4157" xr:uid="{E5FA4AD9-1904-4BA1-AE30-5FB1B2FE930C}"/>
    <cellStyle name="Normal 2 31 3" xfId="1106" xr:uid="{341B7D70-90E3-4731-9B3A-856E5014976E}"/>
    <cellStyle name="Normal 2 31 3 2" xfId="2301" xr:uid="{6F8D58B7-B972-47A0-B71D-E9D1AFD4A982}"/>
    <cellStyle name="Normal 2 31 3 2 2" xfId="3743" xr:uid="{EE9A038D-E785-4CCF-9064-A268B33E29F7}"/>
    <cellStyle name="Normal 2 31 3 2 2 2" xfId="6691" xr:uid="{CD60E137-9FEB-4DD7-8C1C-9AE73E4E1F71}"/>
    <cellStyle name="Normal 2 31 3 2 3" xfId="5250" xr:uid="{1646C5C4-C99D-4AD9-AA3B-AD941CD57AA4}"/>
    <cellStyle name="Normal 2 31 3 3" xfId="3029" xr:uid="{7696089A-D93B-4689-B415-418B33C675A0}"/>
    <cellStyle name="Normal 2 31 3 3 2" xfId="5977" xr:uid="{51BB29C7-BF97-4206-878A-5B47D37E57DD}"/>
    <cellStyle name="Normal 2 31 3 4" xfId="4515" xr:uid="{C97A277A-B296-4F3C-BE6E-C3ADE5FC98ED}"/>
    <cellStyle name="Normal 2 31 4" xfId="1947" xr:uid="{C7E30E79-E33C-44D9-9F53-68A29ED42444}"/>
    <cellStyle name="Normal 2 31 4 2" xfId="3392" xr:uid="{B99F14E4-8F98-4798-B699-5912FE7150FF}"/>
    <cellStyle name="Normal 2 31 4 2 2" xfId="6340" xr:uid="{45F4ED04-8BCF-4153-9705-BD3287B038D5}"/>
    <cellStyle name="Normal 2 31 4 3" xfId="4897" xr:uid="{CB4CA31C-071E-4DAC-AF17-DC8B840EA0C7}"/>
    <cellStyle name="Normal 2 31 5" xfId="2676" xr:uid="{200536BA-BF88-466F-A1EB-75A217AEB9AC}"/>
    <cellStyle name="Normal 2 31 5 2" xfId="5624" xr:uid="{478A9E2E-12E4-4803-8B77-F4B95AC6E4BD}"/>
    <cellStyle name="Normal 2 31 6" xfId="4156" xr:uid="{1891A169-92EA-4AF0-82DE-363D400875BB}"/>
    <cellStyle name="Normal 2 32" xfId="174" xr:uid="{00000000-0005-0000-0000-00009E000000}"/>
    <cellStyle name="Normal 2 32 2" xfId="175" xr:uid="{00000000-0005-0000-0000-00009F000000}"/>
    <cellStyle name="Normal 2 32 2 2" xfId="1109" xr:uid="{56184A77-34BA-4203-B91C-175832FEB9F6}"/>
    <cellStyle name="Normal 2 32 2 2 2" xfId="2304" xr:uid="{2BFD423C-F03A-4321-9254-53160F288C13}"/>
    <cellStyle name="Normal 2 32 2 2 2 2" xfId="3746" xr:uid="{8A4A2F18-F126-407C-A1EF-4038C59A51B4}"/>
    <cellStyle name="Normal 2 32 2 2 2 2 2" xfId="6694" xr:uid="{F0B7A9CB-4133-44E8-ABF0-75FFF376CA63}"/>
    <cellStyle name="Normal 2 32 2 2 2 3" xfId="5253" xr:uid="{F3CBE3C2-EA27-4EB2-AE62-04A0E6EB7F43}"/>
    <cellStyle name="Normal 2 32 2 2 3" xfId="3032" xr:uid="{2D53677D-953F-4FE2-B363-A168868347FF}"/>
    <cellStyle name="Normal 2 32 2 2 3 2" xfId="5980" xr:uid="{187960E5-ED75-4B10-A53F-6286B7CEFC97}"/>
    <cellStyle name="Normal 2 32 2 2 4" xfId="4518" xr:uid="{8134863B-4DB6-4C25-BDC3-1AED762436B8}"/>
    <cellStyle name="Normal 2 32 2 3" xfId="1950" xr:uid="{8890F3BB-3033-4FB4-B13B-7B76BED75D17}"/>
    <cellStyle name="Normal 2 32 2 3 2" xfId="3395" xr:uid="{023E3035-9382-48BC-869D-8BBE2FEBE5C9}"/>
    <cellStyle name="Normal 2 32 2 3 2 2" xfId="6343" xr:uid="{CA8D3064-186E-41B2-B751-AF0170E63CCD}"/>
    <cellStyle name="Normal 2 32 2 3 3" xfId="4900" xr:uid="{2C08A3E2-4FC6-4DD6-B6EC-468C04F2A0A5}"/>
    <cellStyle name="Normal 2 32 2 4" xfId="2679" xr:uid="{77618653-F0B2-496D-AAF9-0C1CCA466F4B}"/>
    <cellStyle name="Normal 2 32 2 4 2" xfId="5627" xr:uid="{F3A485A9-D432-4614-899A-402B0A0F88B2}"/>
    <cellStyle name="Normal 2 32 2 5" xfId="4159" xr:uid="{79951A17-285A-4627-8B68-AF893EA37087}"/>
    <cellStyle name="Normal 2 32 3" xfId="1108" xr:uid="{2DA6F9E8-E050-400F-B110-134B530A2A5B}"/>
    <cellStyle name="Normal 2 32 3 2" xfId="2303" xr:uid="{4DF11053-A4D9-494F-86AF-1AE5CEA46EBC}"/>
    <cellStyle name="Normal 2 32 3 2 2" xfId="3745" xr:uid="{5E8432C3-60CF-4560-AFC9-2C47114C8350}"/>
    <cellStyle name="Normal 2 32 3 2 2 2" xfId="6693" xr:uid="{6F0FAB07-D156-4140-AECF-7A34F3394BE8}"/>
    <cellStyle name="Normal 2 32 3 2 3" xfId="5252" xr:uid="{8AF8867C-C68C-437A-9E00-1868BFFE0883}"/>
    <cellStyle name="Normal 2 32 3 3" xfId="3031" xr:uid="{D90BE9A7-905C-418A-94C5-969ECF41F7A0}"/>
    <cellStyle name="Normal 2 32 3 3 2" xfId="5979" xr:uid="{E5CD6CA2-EDC2-4AEA-B70D-3F1E6C927019}"/>
    <cellStyle name="Normal 2 32 3 4" xfId="4517" xr:uid="{57C8F51E-96AA-4199-BCEF-F1FAB33573E4}"/>
    <cellStyle name="Normal 2 32 4" xfId="1949" xr:uid="{B6B74311-F74B-4C59-8934-D72150702933}"/>
    <cellStyle name="Normal 2 32 4 2" xfId="3394" xr:uid="{D8E7600D-1C68-4807-819F-28B737439E05}"/>
    <cellStyle name="Normal 2 32 4 2 2" xfId="6342" xr:uid="{811C0FC9-69C5-4B67-B017-0ADCE5B7ADCD}"/>
    <cellStyle name="Normal 2 32 4 3" xfId="4899" xr:uid="{4FEABBF0-A05E-4F58-A8B9-461536ACCAF6}"/>
    <cellStyle name="Normal 2 32 5" xfId="2678" xr:uid="{DA4B0254-8792-43A2-A9A0-F6AF3766EB83}"/>
    <cellStyle name="Normal 2 32 5 2" xfId="5626" xr:uid="{24E31136-3D28-43EB-A95F-65EA2040DC14}"/>
    <cellStyle name="Normal 2 32 6" xfId="4158" xr:uid="{8CCE6FFA-2FC1-47FF-B63A-16F5D350EE55}"/>
    <cellStyle name="Normal 2 33" xfId="176" xr:uid="{00000000-0005-0000-0000-0000A0000000}"/>
    <cellStyle name="Normal 2 33 2" xfId="177" xr:uid="{00000000-0005-0000-0000-0000A1000000}"/>
    <cellStyle name="Normal 2 33 2 2" xfId="1111" xr:uid="{675FDD1E-ADA1-4150-9AC0-B3C0043A6E8B}"/>
    <cellStyle name="Normal 2 33 2 2 2" xfId="2306" xr:uid="{B098EFE3-677B-476E-BCCF-25CA938471E7}"/>
    <cellStyle name="Normal 2 33 2 2 2 2" xfId="3748" xr:uid="{2A7E02C7-753F-4217-9518-96FF8FDB3F03}"/>
    <cellStyle name="Normal 2 33 2 2 2 2 2" xfId="6696" xr:uid="{0CF9AB03-57A3-4CC4-A36B-DD0949D4A35E}"/>
    <cellStyle name="Normal 2 33 2 2 2 3" xfId="5255" xr:uid="{EDF774E3-8E6E-406D-B0E7-8C54028A489E}"/>
    <cellStyle name="Normal 2 33 2 2 3" xfId="3034" xr:uid="{F83C3BAF-CE29-4D41-84E9-CC255E3CDE42}"/>
    <cellStyle name="Normal 2 33 2 2 3 2" xfId="5982" xr:uid="{8DF99951-50B6-43C1-8648-DA13CC0BA0ED}"/>
    <cellStyle name="Normal 2 33 2 2 4" xfId="4520" xr:uid="{5AB1B390-D45F-45AF-BF82-18C07CE64C61}"/>
    <cellStyle name="Normal 2 33 2 3" xfId="1952" xr:uid="{DE2FBA35-5A81-4893-9A2D-7E5BB8166B23}"/>
    <cellStyle name="Normal 2 33 2 3 2" xfId="3397" xr:uid="{110FB261-97C4-474C-8D93-27C1942F7FE5}"/>
    <cellStyle name="Normal 2 33 2 3 2 2" xfId="6345" xr:uid="{53707583-D80E-468F-8887-CAF3CBDD9E07}"/>
    <cellStyle name="Normal 2 33 2 3 3" xfId="4902" xr:uid="{6E5FFAB1-473B-4960-A3B7-582474FFD6C4}"/>
    <cellStyle name="Normal 2 33 2 4" xfId="2681" xr:uid="{7E609DF8-3BF2-4216-82B9-F3125C89D60F}"/>
    <cellStyle name="Normal 2 33 2 4 2" xfId="5629" xr:uid="{1DD97B15-A5C1-4C73-B9E9-391B06F6AC25}"/>
    <cellStyle name="Normal 2 33 2 5" xfId="4161" xr:uid="{1B669B1A-DD3A-4ACB-B305-8574ACF04EBE}"/>
    <cellStyle name="Normal 2 33 3" xfId="1110" xr:uid="{B81E90A8-F6F3-44D0-9259-F24C76891555}"/>
    <cellStyle name="Normal 2 33 3 2" xfId="2305" xr:uid="{BFE3EE93-D855-4756-B8A7-16ADA1E1A2FB}"/>
    <cellStyle name="Normal 2 33 3 2 2" xfId="3747" xr:uid="{A54668D6-643A-4E66-93A4-D4B8D0364BA5}"/>
    <cellStyle name="Normal 2 33 3 2 2 2" xfId="6695" xr:uid="{A4B22459-2DE8-4773-8DB7-E58989897A29}"/>
    <cellStyle name="Normal 2 33 3 2 3" xfId="5254" xr:uid="{B6780510-BBB7-4E50-A288-7B1ED591E0BE}"/>
    <cellStyle name="Normal 2 33 3 3" xfId="3033" xr:uid="{BB08776B-7116-4A72-B2E1-9675AA4D0CDF}"/>
    <cellStyle name="Normal 2 33 3 3 2" xfId="5981" xr:uid="{38A90887-2358-4720-92E9-129EF877A8D6}"/>
    <cellStyle name="Normal 2 33 3 4" xfId="4519" xr:uid="{8F3033A0-87EF-4ACB-85D6-0E2490565CF8}"/>
    <cellStyle name="Normal 2 33 4" xfId="1951" xr:uid="{D1071F7F-5DEC-4B36-9BF2-26326A6E3D43}"/>
    <cellStyle name="Normal 2 33 4 2" xfId="3396" xr:uid="{93142DB3-9370-463B-8394-CDA788410E5D}"/>
    <cellStyle name="Normal 2 33 4 2 2" xfId="6344" xr:uid="{EF4B5973-B801-47AF-9886-05FD7F14BC0D}"/>
    <cellStyle name="Normal 2 33 4 3" xfId="4901" xr:uid="{7CCBE98A-BAC9-4DE4-9D72-FCB756BB424C}"/>
    <cellStyle name="Normal 2 33 5" xfId="2680" xr:uid="{F96C25B4-29DD-4FAA-8F1B-006C4B493C52}"/>
    <cellStyle name="Normal 2 33 5 2" xfId="5628" xr:uid="{4C7FBF04-19E7-402D-8C34-11577129C685}"/>
    <cellStyle name="Normal 2 33 6" xfId="4160" xr:uid="{CD6FD1EA-0FD7-423B-9F16-0F0DBAC64FA7}"/>
    <cellStyle name="Normal 2 34" xfId="178" xr:uid="{00000000-0005-0000-0000-0000A2000000}"/>
    <cellStyle name="Normal 2 34 2" xfId="179" xr:uid="{00000000-0005-0000-0000-0000A3000000}"/>
    <cellStyle name="Normal 2 34 2 2" xfId="1113" xr:uid="{0D1A5132-C7F1-4A46-B46E-A86BE87480FF}"/>
    <cellStyle name="Normal 2 34 2 2 2" xfId="2308" xr:uid="{70892DD6-E223-4CCC-977D-3EEE87FDEA2A}"/>
    <cellStyle name="Normal 2 34 2 2 2 2" xfId="3750" xr:uid="{0CCB425B-0EE8-4E2B-8DF9-1488BBDDB1CF}"/>
    <cellStyle name="Normal 2 34 2 2 2 2 2" xfId="6698" xr:uid="{8B90CB10-D1F4-45ED-B4B9-3BC4757227B8}"/>
    <cellStyle name="Normal 2 34 2 2 2 3" xfId="5257" xr:uid="{458A4003-32B6-488B-9BEA-955AB73D2DDA}"/>
    <cellStyle name="Normal 2 34 2 2 3" xfId="3036" xr:uid="{64569E5F-AA4D-4584-8B8C-832E7649252D}"/>
    <cellStyle name="Normal 2 34 2 2 3 2" xfId="5984" xr:uid="{3091B3F8-6AA5-445D-A4CB-C79D0263DD3A}"/>
    <cellStyle name="Normal 2 34 2 2 4" xfId="4522" xr:uid="{68EF1BB4-87F9-468F-BF4E-5EE1151D396A}"/>
    <cellStyle name="Normal 2 34 2 3" xfId="1954" xr:uid="{D7056F32-F1C0-407B-B8E1-1B6C0A7E8B55}"/>
    <cellStyle name="Normal 2 34 2 3 2" xfId="3399" xr:uid="{751C0422-33ED-4F4E-B60E-C242EBC7D6AF}"/>
    <cellStyle name="Normal 2 34 2 3 2 2" xfId="6347" xr:uid="{BA5A827D-3E04-4192-81E2-8D3A75CC9685}"/>
    <cellStyle name="Normal 2 34 2 3 3" xfId="4904" xr:uid="{96540FC0-B990-4163-A5EF-DBED69BC09BE}"/>
    <cellStyle name="Normal 2 34 2 4" xfId="2683" xr:uid="{E795FD79-E143-4FDD-9BC9-375CFEF7A558}"/>
    <cellStyle name="Normal 2 34 2 4 2" xfId="5631" xr:uid="{C710B979-550D-476E-9906-75A3981E1943}"/>
    <cellStyle name="Normal 2 34 2 5" xfId="4163" xr:uid="{C4FE1EFC-F1A1-44B4-9098-F8B52A5B198C}"/>
    <cellStyle name="Normal 2 34 3" xfId="1112" xr:uid="{81A92FAB-B777-4CB2-994B-4D5C7C9EC30B}"/>
    <cellStyle name="Normal 2 34 3 2" xfId="2307" xr:uid="{BC331E38-30AD-4B70-B90A-FEA0E824E7A7}"/>
    <cellStyle name="Normal 2 34 3 2 2" xfId="3749" xr:uid="{6C55A72F-533C-4EC3-A79B-11B7BBB500FF}"/>
    <cellStyle name="Normal 2 34 3 2 2 2" xfId="6697" xr:uid="{97106AC7-8F86-4979-92D6-18C3149BAB08}"/>
    <cellStyle name="Normal 2 34 3 2 3" xfId="5256" xr:uid="{ED534345-19F9-4497-BB97-DD59420515B3}"/>
    <cellStyle name="Normal 2 34 3 3" xfId="3035" xr:uid="{7EEE8AF2-A2A8-487B-B779-038D656A1186}"/>
    <cellStyle name="Normal 2 34 3 3 2" xfId="5983" xr:uid="{7CFAE101-7023-4D26-BFE5-DBC8064C738F}"/>
    <cellStyle name="Normal 2 34 3 4" xfId="4521" xr:uid="{67CA4213-F87C-4FA8-95AA-EF2161F905AE}"/>
    <cellStyle name="Normal 2 34 4" xfId="1953" xr:uid="{2850A50B-1757-4A27-9C03-0B7C43649B9B}"/>
    <cellStyle name="Normal 2 34 4 2" xfId="3398" xr:uid="{B83BB67F-BE38-4F44-8563-FCD1C76ECABA}"/>
    <cellStyle name="Normal 2 34 4 2 2" xfId="6346" xr:uid="{37CF00BA-5395-4529-8BF2-4304B981A8CB}"/>
    <cellStyle name="Normal 2 34 4 3" xfId="4903" xr:uid="{41528834-0D5F-489A-B1EB-9E74CA69726B}"/>
    <cellStyle name="Normal 2 34 5" xfId="2682" xr:uid="{2CDA3380-E0F1-421E-BE50-4450DB535C42}"/>
    <cellStyle name="Normal 2 34 5 2" xfId="5630" xr:uid="{25458FCC-D291-4079-8712-A35528471AFA}"/>
    <cellStyle name="Normal 2 34 6" xfId="4162" xr:uid="{DB7E086D-E225-4F1B-9E6E-9845C96FEC81}"/>
    <cellStyle name="Normal 2 35" xfId="180" xr:uid="{00000000-0005-0000-0000-0000A4000000}"/>
    <cellStyle name="Normal 2 35 2" xfId="181" xr:uid="{00000000-0005-0000-0000-0000A5000000}"/>
    <cellStyle name="Normal 2 35 2 2" xfId="1115" xr:uid="{0F1BCD0C-3395-4F53-AA82-8AE48B4A8B6F}"/>
    <cellStyle name="Normal 2 35 2 2 2" xfId="2310" xr:uid="{C52A8ADF-1601-443E-AED5-AC2238040FCF}"/>
    <cellStyle name="Normal 2 35 2 2 2 2" xfId="3752" xr:uid="{250FC244-96EC-448C-A834-B254309875C1}"/>
    <cellStyle name="Normal 2 35 2 2 2 2 2" xfId="6700" xr:uid="{E53F11B2-3620-4955-B0FB-4213D271CAAA}"/>
    <cellStyle name="Normal 2 35 2 2 2 3" xfId="5259" xr:uid="{1CBEC564-159B-402F-8EFC-2E377A778A67}"/>
    <cellStyle name="Normal 2 35 2 2 3" xfId="3038" xr:uid="{425113C2-B824-414A-A527-2472D8C67B23}"/>
    <cellStyle name="Normal 2 35 2 2 3 2" xfId="5986" xr:uid="{98836506-EB0E-40E6-BB68-65336BA6C379}"/>
    <cellStyle name="Normal 2 35 2 2 4" xfId="4524" xr:uid="{1FEBDA94-CF62-427E-962D-49E7266A2E2F}"/>
    <cellStyle name="Normal 2 35 2 3" xfId="1956" xr:uid="{A8728BD7-BD04-4367-8BFB-1487FCA6CA33}"/>
    <cellStyle name="Normal 2 35 2 3 2" xfId="3401" xr:uid="{39DABA7C-FBDB-4CAE-82CB-A37768274C41}"/>
    <cellStyle name="Normal 2 35 2 3 2 2" xfId="6349" xr:uid="{33039A39-E51F-43FD-8E86-C624C0ED31DE}"/>
    <cellStyle name="Normal 2 35 2 3 3" xfId="4906" xr:uid="{23C359B3-0A90-4A8D-9423-1882889AEB52}"/>
    <cellStyle name="Normal 2 35 2 4" xfId="2685" xr:uid="{98ACA0A4-9B8B-40A8-84FE-3A033AADF112}"/>
    <cellStyle name="Normal 2 35 2 4 2" xfId="5633" xr:uid="{FDB23F2A-AE92-4E16-AF7E-F7DD31639824}"/>
    <cellStyle name="Normal 2 35 2 5" xfId="4165" xr:uid="{CD79527B-A18C-4595-AC29-8884658DEA4B}"/>
    <cellStyle name="Normal 2 35 3" xfId="1114" xr:uid="{5E2F40C9-A9C6-456C-9CBE-D44A80CDFAEC}"/>
    <cellStyle name="Normal 2 35 3 2" xfId="2309" xr:uid="{61AD72C4-DD0F-48C0-8A43-94A9C636F79A}"/>
    <cellStyle name="Normal 2 35 3 2 2" xfId="3751" xr:uid="{127D79F4-7A46-4950-841C-C83C18D6C15B}"/>
    <cellStyle name="Normal 2 35 3 2 2 2" xfId="6699" xr:uid="{E946FDCD-8C69-485E-970B-FE3535BC2737}"/>
    <cellStyle name="Normal 2 35 3 2 3" xfId="5258" xr:uid="{DA5E9B3C-9964-42B7-815C-79F76FD6156E}"/>
    <cellStyle name="Normal 2 35 3 3" xfId="3037" xr:uid="{A714C470-F123-4826-80E4-27963D51038D}"/>
    <cellStyle name="Normal 2 35 3 3 2" xfId="5985" xr:uid="{3A129946-65CD-4BA2-A797-24FAC5CA4DC9}"/>
    <cellStyle name="Normal 2 35 3 4" xfId="4523" xr:uid="{8E2E810C-C9AB-418B-B61B-3EA2EAF96FDC}"/>
    <cellStyle name="Normal 2 35 4" xfId="1955" xr:uid="{251F3D9F-AEC2-4786-84EA-E37A509267ED}"/>
    <cellStyle name="Normal 2 35 4 2" xfId="3400" xr:uid="{0DAE91F5-0287-4065-A730-7E73C7765AC1}"/>
    <cellStyle name="Normal 2 35 4 2 2" xfId="6348" xr:uid="{EC891882-6670-473C-BE75-3F5622B94996}"/>
    <cellStyle name="Normal 2 35 4 3" xfId="4905" xr:uid="{17049189-2F60-4118-B200-83C160C14FA0}"/>
    <cellStyle name="Normal 2 35 5" xfId="2684" xr:uid="{892BE45D-0DCE-44A6-8DA5-B7D1BCF77446}"/>
    <cellStyle name="Normal 2 35 5 2" xfId="5632" xr:uid="{3D024588-41C7-4FA6-BBEE-05C36011C6C5}"/>
    <cellStyle name="Normal 2 35 6" xfId="4164" xr:uid="{67551A94-56A0-46A1-90B1-89BC4C73642D}"/>
    <cellStyle name="Normal 2 36" xfId="182" xr:uid="{00000000-0005-0000-0000-0000A6000000}"/>
    <cellStyle name="Normal 2 36 2" xfId="183" xr:uid="{00000000-0005-0000-0000-0000A7000000}"/>
    <cellStyle name="Normal 2 36 2 2" xfId="1117" xr:uid="{1BC8D543-298E-4DAB-B36B-B76CCD1A2F57}"/>
    <cellStyle name="Normal 2 36 2 2 2" xfId="2312" xr:uid="{463917FB-83F8-4474-8E34-6DE6C44AD3D9}"/>
    <cellStyle name="Normal 2 36 2 2 2 2" xfId="3754" xr:uid="{3E532212-A10B-4D21-8CF0-00DF5C1A6624}"/>
    <cellStyle name="Normal 2 36 2 2 2 2 2" xfId="6702" xr:uid="{CBEB5F7D-23D8-4147-8669-2EB411E81ED0}"/>
    <cellStyle name="Normal 2 36 2 2 2 3" xfId="5261" xr:uid="{CD5603B2-D4FE-4965-92E2-3BE202D265B3}"/>
    <cellStyle name="Normal 2 36 2 2 3" xfId="3040" xr:uid="{F0B50D87-2EBD-4F26-9238-41277CAA5844}"/>
    <cellStyle name="Normal 2 36 2 2 3 2" xfId="5988" xr:uid="{74004340-84AD-42C4-9E0F-A92D42284651}"/>
    <cellStyle name="Normal 2 36 2 2 4" xfId="4526" xr:uid="{3DEA0D6D-2DEF-4C59-AA20-9B0C2100F7A6}"/>
    <cellStyle name="Normal 2 36 2 3" xfId="1958" xr:uid="{0BF9D083-3F4D-44D7-AA66-FD12B914EE77}"/>
    <cellStyle name="Normal 2 36 2 3 2" xfId="3403" xr:uid="{1DDC55D6-C603-42AF-A431-C9AEF0435785}"/>
    <cellStyle name="Normal 2 36 2 3 2 2" xfId="6351" xr:uid="{3A6B1730-7D8C-401B-97FD-7B82F0DEEFF0}"/>
    <cellStyle name="Normal 2 36 2 3 3" xfId="4908" xr:uid="{2D2931D1-3217-4C8A-B008-E2FE80A14104}"/>
    <cellStyle name="Normal 2 36 2 4" xfId="2687" xr:uid="{91374F4C-F41E-4295-B952-3A0DC7BCE12E}"/>
    <cellStyle name="Normal 2 36 2 4 2" xfId="5635" xr:uid="{9F5F7A2E-AA52-4477-B525-2244449A4EB2}"/>
    <cellStyle name="Normal 2 36 2 5" xfId="4167" xr:uid="{3686B078-1B4F-456D-B342-6BBE6CCADDA7}"/>
    <cellStyle name="Normal 2 36 3" xfId="1116" xr:uid="{AF7085E7-B859-4D4E-AED3-327A741A8A2F}"/>
    <cellStyle name="Normal 2 36 3 2" xfId="2311" xr:uid="{2B545745-F89E-48A5-9AAD-7B9153FE5493}"/>
    <cellStyle name="Normal 2 36 3 2 2" xfId="3753" xr:uid="{4970849B-87A6-416D-8C53-2E329CB272E5}"/>
    <cellStyle name="Normal 2 36 3 2 2 2" xfId="6701" xr:uid="{42643BCA-F1D5-42FB-971E-C1E1E2DD6497}"/>
    <cellStyle name="Normal 2 36 3 2 3" xfId="5260" xr:uid="{5C7DD521-8AF7-49F4-A7E7-DBDDDF65DA95}"/>
    <cellStyle name="Normal 2 36 3 3" xfId="3039" xr:uid="{5F7748D4-4CD4-4D66-95FB-C24B2A3B4884}"/>
    <cellStyle name="Normal 2 36 3 3 2" xfId="5987" xr:uid="{6FDC35AE-EA83-4366-A94F-E58D397F17BA}"/>
    <cellStyle name="Normal 2 36 3 4" xfId="4525" xr:uid="{ABFCBCF9-8BD8-46E9-A7C0-90A310F60FB5}"/>
    <cellStyle name="Normal 2 36 4" xfId="1957" xr:uid="{D37A06CC-2A51-4D4E-84BF-03FAEB53914F}"/>
    <cellStyle name="Normal 2 36 4 2" xfId="3402" xr:uid="{B08A763A-F037-49E5-B045-3F1A1B8C0D6B}"/>
    <cellStyle name="Normal 2 36 4 2 2" xfId="6350" xr:uid="{06442720-BB5A-49DF-8A43-305286F16795}"/>
    <cellStyle name="Normal 2 36 4 3" xfId="4907" xr:uid="{1697D122-AEEF-489E-A3DE-D64149A331FC}"/>
    <cellStyle name="Normal 2 36 5" xfId="2686" xr:uid="{39C4FBE0-796E-44DC-9BAA-800E2DD95A83}"/>
    <cellStyle name="Normal 2 36 5 2" xfId="5634" xr:uid="{70B7228D-77C4-44B5-8063-490F5D61956E}"/>
    <cellStyle name="Normal 2 36 6" xfId="4166" xr:uid="{E646E3BF-F844-40C8-A974-1AAAE744192B}"/>
    <cellStyle name="Normal 2 37" xfId="184" xr:uid="{00000000-0005-0000-0000-0000A8000000}"/>
    <cellStyle name="Normal 2 37 2" xfId="185" xr:uid="{00000000-0005-0000-0000-0000A9000000}"/>
    <cellStyle name="Normal 2 37 2 2" xfId="1119" xr:uid="{D8C7BC3A-A47B-4F78-B76C-AECE02CAA054}"/>
    <cellStyle name="Normal 2 37 2 2 2" xfId="2314" xr:uid="{E8004D51-0FC8-454A-A0E4-CC9623F68BD6}"/>
    <cellStyle name="Normal 2 37 2 2 2 2" xfId="3756" xr:uid="{5AC078EC-2CD2-4DBE-A0CF-5E24F8B1BD62}"/>
    <cellStyle name="Normal 2 37 2 2 2 2 2" xfId="6704" xr:uid="{C07EEE3B-178D-4430-BEBA-70E0278FED5D}"/>
    <cellStyle name="Normal 2 37 2 2 2 3" xfId="5263" xr:uid="{B30E0988-1BC9-4D32-9900-24704B8B2822}"/>
    <cellStyle name="Normal 2 37 2 2 3" xfId="3042" xr:uid="{4F3E0A31-3E17-475D-89D7-CB8DF7AA0090}"/>
    <cellStyle name="Normal 2 37 2 2 3 2" xfId="5990" xr:uid="{2B56481A-72D2-42F6-A082-74986C5CBBA3}"/>
    <cellStyle name="Normal 2 37 2 2 4" xfId="4528" xr:uid="{EC045F01-7530-43B2-96EB-BBCE0A908250}"/>
    <cellStyle name="Normal 2 37 2 3" xfId="1960" xr:uid="{89D625F4-A0AC-4C4F-8E36-66407C498D2D}"/>
    <cellStyle name="Normal 2 37 2 3 2" xfId="3405" xr:uid="{9831EB4C-7965-4F9D-9942-0114520CC631}"/>
    <cellStyle name="Normal 2 37 2 3 2 2" xfId="6353" xr:uid="{259F2393-FF08-4705-99BC-4F1F1858994B}"/>
    <cellStyle name="Normal 2 37 2 3 3" xfId="4910" xr:uid="{7A4C0BFE-3192-43CC-B256-AFD910BFCB0E}"/>
    <cellStyle name="Normal 2 37 2 4" xfId="2689" xr:uid="{CD678331-C803-42CE-B9D9-BD5D77DD729E}"/>
    <cellStyle name="Normal 2 37 2 4 2" xfId="5637" xr:uid="{D4E35BCF-C2F4-461B-B63D-5D4A8CCD2CA2}"/>
    <cellStyle name="Normal 2 37 2 5" xfId="4169" xr:uid="{D619CB7C-B048-49D6-BAFF-32CD608C9E59}"/>
    <cellStyle name="Normal 2 37 3" xfId="1118" xr:uid="{89EC6861-B87D-43AD-8056-6575103B096A}"/>
    <cellStyle name="Normal 2 37 3 2" xfId="2313" xr:uid="{91A4774B-5685-4A5E-B8F0-8EAEFA88BDC1}"/>
    <cellStyle name="Normal 2 37 3 2 2" xfId="3755" xr:uid="{E0821AA4-FEE0-4E79-A285-8B913E9C222A}"/>
    <cellStyle name="Normal 2 37 3 2 2 2" xfId="6703" xr:uid="{799507D0-4777-4236-8E9B-E34ECEB64121}"/>
    <cellStyle name="Normal 2 37 3 2 3" xfId="5262" xr:uid="{362976AB-14F8-4F11-AA5F-927F92EC2496}"/>
    <cellStyle name="Normal 2 37 3 3" xfId="3041" xr:uid="{CC3A6BAA-5D92-49F4-9265-97C406F3C18E}"/>
    <cellStyle name="Normal 2 37 3 3 2" xfId="5989" xr:uid="{26753849-0878-44D3-9BC5-4582C44DDA68}"/>
    <cellStyle name="Normal 2 37 3 4" xfId="4527" xr:uid="{D1F2B435-12EF-419D-8E24-C318AE8C0311}"/>
    <cellStyle name="Normal 2 37 4" xfId="1959" xr:uid="{A095F179-BE43-40D5-9F14-197388893663}"/>
    <cellStyle name="Normal 2 37 4 2" xfId="3404" xr:uid="{DB39699E-D198-42AE-A377-28C19868F701}"/>
    <cellStyle name="Normal 2 37 4 2 2" xfId="6352" xr:uid="{57EB501F-B67F-4968-8878-45B826F64E53}"/>
    <cellStyle name="Normal 2 37 4 3" xfId="4909" xr:uid="{740D9F08-17CE-4505-AD3F-0A28E0303B06}"/>
    <cellStyle name="Normal 2 37 5" xfId="2688" xr:uid="{BA190575-0FC7-45B4-B104-C036980047E7}"/>
    <cellStyle name="Normal 2 37 5 2" xfId="5636" xr:uid="{D29A7CFA-26FD-44C0-9D04-5BA8852F7785}"/>
    <cellStyle name="Normal 2 37 6" xfId="4168" xr:uid="{0125569B-2B38-4EF8-8F68-0BE9A4E07B38}"/>
    <cellStyle name="Normal 2 38" xfId="186" xr:uid="{00000000-0005-0000-0000-0000AA000000}"/>
    <cellStyle name="Normal 2 38 2" xfId="187" xr:uid="{00000000-0005-0000-0000-0000AB000000}"/>
    <cellStyle name="Normal 2 38 2 2" xfId="1121" xr:uid="{20761F9B-3A66-4654-B47E-084FAE924002}"/>
    <cellStyle name="Normal 2 38 2 2 2" xfId="2316" xr:uid="{2DE8E627-C3FB-472C-B888-516258FA194B}"/>
    <cellStyle name="Normal 2 38 2 2 2 2" xfId="3758" xr:uid="{B00465C9-2AB0-408E-9448-FE88688F7103}"/>
    <cellStyle name="Normal 2 38 2 2 2 2 2" xfId="6706" xr:uid="{3E47298B-04BF-4B2A-A61B-4C62A3910863}"/>
    <cellStyle name="Normal 2 38 2 2 2 3" xfId="5265" xr:uid="{3F70A280-F62B-4022-B1D1-5DECAC3BAC4E}"/>
    <cellStyle name="Normal 2 38 2 2 3" xfId="3044" xr:uid="{5371DBF0-E762-465A-BC53-0C4ABA11DE0E}"/>
    <cellStyle name="Normal 2 38 2 2 3 2" xfId="5992" xr:uid="{1CC84E79-4CF1-407D-A229-01D42BD0C58D}"/>
    <cellStyle name="Normal 2 38 2 2 4" xfId="4530" xr:uid="{3D54D27F-F4D0-4468-BA40-BCBE99F68447}"/>
    <cellStyle name="Normal 2 38 2 3" xfId="1962" xr:uid="{8B7E9C30-48CB-4316-90C4-DE71570DCB5E}"/>
    <cellStyle name="Normal 2 38 2 3 2" xfId="3407" xr:uid="{DFABF592-9B8D-445B-880F-B9BE1D115FDA}"/>
    <cellStyle name="Normal 2 38 2 3 2 2" xfId="6355" xr:uid="{3AFDB94C-2130-4E54-86B4-AE2A3D574FCB}"/>
    <cellStyle name="Normal 2 38 2 3 3" xfId="4912" xr:uid="{82E460BC-3F0D-4173-AF6D-D44DB6E41EFB}"/>
    <cellStyle name="Normal 2 38 2 4" xfId="2691" xr:uid="{60C1BA60-DBAE-4DB0-93DD-57B2053630CF}"/>
    <cellStyle name="Normal 2 38 2 4 2" xfId="5639" xr:uid="{A606DDFF-DFFD-4A78-936A-67A2F2592DB8}"/>
    <cellStyle name="Normal 2 38 2 5" xfId="4171" xr:uid="{27F70DB3-7D9D-4C66-BFC3-33F8D50DE54D}"/>
    <cellStyle name="Normal 2 38 3" xfId="1120" xr:uid="{35D75C9C-9555-4127-9015-B63BDA46EB48}"/>
    <cellStyle name="Normal 2 38 3 2" xfId="2315" xr:uid="{BB32F55B-8163-4356-83B8-D7D338ED0F7D}"/>
    <cellStyle name="Normal 2 38 3 2 2" xfId="3757" xr:uid="{A5D1759E-23E8-4442-BD1B-9EA4AD339763}"/>
    <cellStyle name="Normal 2 38 3 2 2 2" xfId="6705" xr:uid="{4C950FBE-7AC2-4C23-81B2-F73D3DA53AB2}"/>
    <cellStyle name="Normal 2 38 3 2 3" xfId="5264" xr:uid="{546C6E07-3A9A-4AC9-9135-BA09712EC71D}"/>
    <cellStyle name="Normal 2 38 3 3" xfId="3043" xr:uid="{CEAE6E22-00F1-4912-BFBD-A5441F1F83A6}"/>
    <cellStyle name="Normal 2 38 3 3 2" xfId="5991" xr:uid="{5FD17D48-59F0-4274-94EB-28B93945A8D7}"/>
    <cellStyle name="Normal 2 38 3 4" xfId="4529" xr:uid="{78665E16-90E1-45DA-8DBB-D98054B8761D}"/>
    <cellStyle name="Normal 2 38 4" xfId="1961" xr:uid="{935CB1B5-E75D-40F3-B8AF-B9F00291FC8F}"/>
    <cellStyle name="Normal 2 38 4 2" xfId="3406" xr:uid="{77A8FAA8-D3DE-4212-85DF-BB1519ED7194}"/>
    <cellStyle name="Normal 2 38 4 2 2" xfId="6354" xr:uid="{479C822C-E3E0-4A5F-9F9E-2647C04597F1}"/>
    <cellStyle name="Normal 2 38 4 3" xfId="4911" xr:uid="{53AAF949-8A80-43FB-A83A-461F25BC46AC}"/>
    <cellStyle name="Normal 2 38 5" xfId="2690" xr:uid="{1B334400-5C1C-46E7-84E8-9533740084F5}"/>
    <cellStyle name="Normal 2 38 5 2" xfId="5638" xr:uid="{DDE64DE6-81E1-4FD5-95B7-5AE67F14F225}"/>
    <cellStyle name="Normal 2 38 6" xfId="4170" xr:uid="{885CE259-79B2-4566-9870-32C72C5AEB42}"/>
    <cellStyle name="Normal 2 39" xfId="188" xr:uid="{00000000-0005-0000-0000-0000AC000000}"/>
    <cellStyle name="Normal 2 39 2" xfId="189" xr:uid="{00000000-0005-0000-0000-0000AD000000}"/>
    <cellStyle name="Normal 2 39 2 2" xfId="1123" xr:uid="{22A5DCC1-1034-41E9-817F-1069E75DBE3A}"/>
    <cellStyle name="Normal 2 39 2 2 2" xfId="2318" xr:uid="{89F733CC-F7B5-4CFD-980A-97DEF8693BC9}"/>
    <cellStyle name="Normal 2 39 2 2 2 2" xfId="3760" xr:uid="{CA9984BC-5EE3-42B3-B2A8-F7388CB55D69}"/>
    <cellStyle name="Normal 2 39 2 2 2 2 2" xfId="6708" xr:uid="{83DBD353-5A14-4E32-90C2-32DEE6F651FA}"/>
    <cellStyle name="Normal 2 39 2 2 2 3" xfId="5267" xr:uid="{0524C61A-9475-4239-82D2-F7B72824D324}"/>
    <cellStyle name="Normal 2 39 2 2 3" xfId="3046" xr:uid="{4F91C3A0-3D25-4513-AFEF-651338768301}"/>
    <cellStyle name="Normal 2 39 2 2 3 2" xfId="5994" xr:uid="{3AD7DF6E-7C0C-4B8C-9CDE-9B63937C67E7}"/>
    <cellStyle name="Normal 2 39 2 2 4" xfId="4532" xr:uid="{2E2CFAB2-0A92-4897-AC00-AACF2FA0CEFF}"/>
    <cellStyle name="Normal 2 39 2 3" xfId="1964" xr:uid="{6C279954-46EE-4881-8865-D62FF9B8BE88}"/>
    <cellStyle name="Normal 2 39 2 3 2" xfId="3409" xr:uid="{2B91633B-F4EE-438C-ABA3-6C10058FEC42}"/>
    <cellStyle name="Normal 2 39 2 3 2 2" xfId="6357" xr:uid="{396947F8-6BD8-4911-9AD6-58DF788F7F8C}"/>
    <cellStyle name="Normal 2 39 2 3 3" xfId="4914" xr:uid="{B4A07286-4F14-4E70-B57A-8068FC4CD451}"/>
    <cellStyle name="Normal 2 39 2 4" xfId="2693" xr:uid="{0D98B61C-2B51-4FB2-9A25-827651086A67}"/>
    <cellStyle name="Normal 2 39 2 4 2" xfId="5641" xr:uid="{E8B7DF5A-7B32-4678-9644-C7EF15DA4DAC}"/>
    <cellStyle name="Normal 2 39 2 5" xfId="4173" xr:uid="{28A6CF4B-D75F-468B-AC49-E291E1A54507}"/>
    <cellStyle name="Normal 2 39 3" xfId="1122" xr:uid="{F7ACD93B-F013-4E57-B55E-FE58961F07FE}"/>
    <cellStyle name="Normal 2 39 3 2" xfId="2317" xr:uid="{1648B98B-45D7-4BB1-8255-1AC2E5AC45BD}"/>
    <cellStyle name="Normal 2 39 3 2 2" xfId="3759" xr:uid="{0DC45BD1-2623-4ADE-B764-C9F63413B401}"/>
    <cellStyle name="Normal 2 39 3 2 2 2" xfId="6707" xr:uid="{FEA54BD1-99B6-46DD-AF75-13976F23E7A2}"/>
    <cellStyle name="Normal 2 39 3 2 3" xfId="5266" xr:uid="{853E8B1F-19EE-4D0A-B829-8777AE958781}"/>
    <cellStyle name="Normal 2 39 3 3" xfId="3045" xr:uid="{70AF875D-DF33-4B13-B0E8-82F408656B99}"/>
    <cellStyle name="Normal 2 39 3 3 2" xfId="5993" xr:uid="{56DBD0A3-E739-4CC1-A899-10DFF79DD64F}"/>
    <cellStyle name="Normal 2 39 3 4" xfId="4531" xr:uid="{9FCC3127-6201-4269-B210-470254A7F0D9}"/>
    <cellStyle name="Normal 2 39 4" xfId="1963" xr:uid="{85504223-05B4-4174-B7B5-F23B38A41710}"/>
    <cellStyle name="Normal 2 39 4 2" xfId="3408" xr:uid="{79E4B8C1-7AF9-47A7-8B06-2EF232E91ED0}"/>
    <cellStyle name="Normal 2 39 4 2 2" xfId="6356" xr:uid="{BDCA8EC1-752B-4133-BA3B-64FCDE8BF2E3}"/>
    <cellStyle name="Normal 2 39 4 3" xfId="4913" xr:uid="{0DF5E2C7-A526-423B-8250-CEF5DE394810}"/>
    <cellStyle name="Normal 2 39 5" xfId="2692" xr:uid="{167EDC36-4BF2-4AF2-AC44-D82CF397FADD}"/>
    <cellStyle name="Normal 2 39 5 2" xfId="5640" xr:uid="{9B54C7DE-FC32-4A13-9709-76C9D6E0D15E}"/>
    <cellStyle name="Normal 2 39 6" xfId="4172" xr:uid="{7844CD4D-CD77-494A-992C-38B2EF10DE71}"/>
    <cellStyle name="Normal 2 4" xfId="190" xr:uid="{00000000-0005-0000-0000-0000AE000000}"/>
    <cellStyle name="Normal 2 4 2" xfId="191" xr:uid="{00000000-0005-0000-0000-0000AF000000}"/>
    <cellStyle name="Normal 2 4 2 2" xfId="1125" xr:uid="{E48E7FDE-228B-4264-929F-3B6BC91FE57B}"/>
    <cellStyle name="Normal 2 4 2 2 2" xfId="2320" xr:uid="{01BAE129-00AE-456D-9C8A-2FF6762F1687}"/>
    <cellStyle name="Normal 2 4 2 2 2 2" xfId="3762" xr:uid="{1E4DF7EA-2DF2-4ACF-8BC8-54B0E32919CF}"/>
    <cellStyle name="Normal 2 4 2 2 2 2 2" xfId="6710" xr:uid="{A48CEA01-276E-45AC-9F54-586BF8664974}"/>
    <cellStyle name="Normal 2 4 2 2 2 3" xfId="5269" xr:uid="{9ECF258E-4233-4B64-B7A9-05DF28738311}"/>
    <cellStyle name="Normal 2 4 2 2 3" xfId="3048" xr:uid="{D290473F-CCC9-4286-B0DF-D82642F13261}"/>
    <cellStyle name="Normal 2 4 2 2 3 2" xfId="5996" xr:uid="{9AC310C9-5ACA-4E0C-B1C1-EFB47325BDBE}"/>
    <cellStyle name="Normal 2 4 2 2 4" xfId="4534" xr:uid="{BDBF8026-199B-4A11-A02F-CD7091C394FE}"/>
    <cellStyle name="Normal 2 4 2 3" xfId="1966" xr:uid="{FFD93EA5-5B31-4FFF-AC4D-EA1639D34F38}"/>
    <cellStyle name="Normal 2 4 2 3 2" xfId="3411" xr:uid="{9CA0036B-1F8A-44D2-956F-0F9B667F8DC6}"/>
    <cellStyle name="Normal 2 4 2 3 2 2" xfId="6359" xr:uid="{90BF6AFD-D2AF-4DB0-8DA1-EF57842B5564}"/>
    <cellStyle name="Normal 2 4 2 3 3" xfId="4916" xr:uid="{0460448E-FF42-4F90-A1B4-76B384452438}"/>
    <cellStyle name="Normal 2 4 2 4" xfId="2695" xr:uid="{85358FA7-558A-44B3-9FCA-4C5C085A5B5D}"/>
    <cellStyle name="Normal 2 4 2 4 2" xfId="5643" xr:uid="{EB4D3343-F513-4BF6-ADA7-754987F979C6}"/>
    <cellStyle name="Normal 2 4 2 5" xfId="4175" xr:uid="{B01953DB-CB6A-4B09-854A-EEDCB5D8E4A7}"/>
    <cellStyle name="Normal 2 4 3" xfId="192" xr:uid="{00000000-0005-0000-0000-0000B0000000}"/>
    <cellStyle name="Normal 2 4 3 2" xfId="1126" xr:uid="{8CA19BB8-F34B-4AC8-9F3A-F337E93D1E87}"/>
    <cellStyle name="Normal 2 4 3 2 2" xfId="2321" xr:uid="{35C0CCE4-E911-42C0-8B1A-D8EECE76ECE0}"/>
    <cellStyle name="Normal 2 4 3 2 2 2" xfId="3763" xr:uid="{CFAAD158-DBE2-4651-BF48-B1281FA1A309}"/>
    <cellStyle name="Normal 2 4 3 2 2 2 2" xfId="6711" xr:uid="{1F0439C1-7C7C-4DDE-A336-50CF8C7405C3}"/>
    <cellStyle name="Normal 2 4 3 2 2 3" xfId="5270" xr:uid="{4043752F-42A1-459A-9F23-4E5FCB62A1EA}"/>
    <cellStyle name="Normal 2 4 3 2 3" xfId="3049" xr:uid="{B8087F8E-8D3A-4718-B868-C587694EDDCA}"/>
    <cellStyle name="Normal 2 4 3 2 3 2" xfId="5997" xr:uid="{919C3BA4-23D6-42E6-BC12-F2F4B81474E2}"/>
    <cellStyle name="Normal 2 4 3 2 4" xfId="4535" xr:uid="{2298258A-D795-41DC-9ECA-567F712ADDBF}"/>
    <cellStyle name="Normal 2 4 3 3" xfId="1967" xr:uid="{269F63B0-5839-4E38-BFD8-17D8637C67D8}"/>
    <cellStyle name="Normal 2 4 3 3 2" xfId="3412" xr:uid="{90DD38FB-4A1A-4A34-83B5-9A0F42DF31C2}"/>
    <cellStyle name="Normal 2 4 3 3 2 2" xfId="6360" xr:uid="{5894B26C-E874-4596-875B-D595656144AE}"/>
    <cellStyle name="Normal 2 4 3 3 3" xfId="4917" xr:uid="{A9DBA8A5-E1A6-4FDF-90CF-45D02A1DFF03}"/>
    <cellStyle name="Normal 2 4 3 4" xfId="2696" xr:uid="{71939393-B732-443C-BC57-42D0127AE0F9}"/>
    <cellStyle name="Normal 2 4 3 4 2" xfId="5644" xr:uid="{5F405262-0E92-41E8-B6C8-0EB7FB11CAED}"/>
    <cellStyle name="Normal 2 4 3 5" xfId="4176" xr:uid="{99DF401C-39D5-4C7F-9AC1-F1D2423CB0D7}"/>
    <cellStyle name="Normal 2 4 4" xfId="1124" xr:uid="{8BF94837-C619-4BDC-A8C9-C3287B3E1C03}"/>
    <cellStyle name="Normal 2 4 4 2" xfId="2319" xr:uid="{5ED4CB6F-CF9B-4D67-A439-CAB467F20C56}"/>
    <cellStyle name="Normal 2 4 4 2 2" xfId="3761" xr:uid="{D37B31EE-6EF0-4226-97A5-63BB8A8870AC}"/>
    <cellStyle name="Normal 2 4 4 2 2 2" xfId="6709" xr:uid="{58EDCFB9-3493-4DC3-9627-3F68AAE55046}"/>
    <cellStyle name="Normal 2 4 4 2 3" xfId="5268" xr:uid="{795AFAD7-1134-4C61-A915-8225DEB45B96}"/>
    <cellStyle name="Normal 2 4 4 3" xfId="3047" xr:uid="{F1C667C0-FA7C-4B38-AC47-DF77E46C0303}"/>
    <cellStyle name="Normal 2 4 4 3 2" xfId="5995" xr:uid="{E8B97CEA-7ED2-43D3-BF9B-1466AD6F5EE4}"/>
    <cellStyle name="Normal 2 4 4 4" xfId="4533" xr:uid="{EB5C7714-FFBB-452C-A6C9-E54E2A52DE52}"/>
    <cellStyle name="Normal 2 4 5" xfId="1965" xr:uid="{A4068CB0-A8CC-4A60-B94D-709780F479C0}"/>
    <cellStyle name="Normal 2 4 5 2" xfId="3410" xr:uid="{B7D3A154-E596-425E-852B-607D168E17ED}"/>
    <cellStyle name="Normal 2 4 5 2 2" xfId="6358" xr:uid="{1D2DE95E-67C3-4E87-BDD4-DB86CA3D7CF7}"/>
    <cellStyle name="Normal 2 4 5 3" xfId="4915" xr:uid="{E05EBD55-8A22-4660-A5B2-1A5F41380871}"/>
    <cellStyle name="Normal 2 4 6" xfId="2694" xr:uid="{458660CB-CE4A-4413-9560-509FCBC0E962}"/>
    <cellStyle name="Normal 2 4 6 2" xfId="5642" xr:uid="{B294F65B-7DF0-4C33-BB90-FB943B235EC2}"/>
    <cellStyle name="Normal 2 4 7" xfId="4174" xr:uid="{D729224E-D4AB-4632-8A8E-2235C13999A4}"/>
    <cellStyle name="Normal 2 40" xfId="193" xr:uid="{00000000-0005-0000-0000-0000B1000000}"/>
    <cellStyle name="Normal 2 40 2" xfId="194" xr:uid="{00000000-0005-0000-0000-0000B2000000}"/>
    <cellStyle name="Normal 2 40 2 2" xfId="1128" xr:uid="{FEB06E61-4514-4021-B475-851C1CAB4DAD}"/>
    <cellStyle name="Normal 2 40 2 2 2" xfId="2323" xr:uid="{E968FCAE-E830-4558-B1A9-20F76246A1F8}"/>
    <cellStyle name="Normal 2 40 2 2 2 2" xfId="3765" xr:uid="{EF75AA5A-163A-42EE-9374-77BC97B2B074}"/>
    <cellStyle name="Normal 2 40 2 2 2 2 2" xfId="6713" xr:uid="{8FE1341A-DD61-48C5-8B97-2D7FA88C4AC0}"/>
    <cellStyle name="Normal 2 40 2 2 2 3" xfId="5272" xr:uid="{7B7E7C91-4605-488C-A6CF-CBC5B07F779F}"/>
    <cellStyle name="Normal 2 40 2 2 3" xfId="3051" xr:uid="{D42BBF99-84F7-40C9-96E5-B6B35F255517}"/>
    <cellStyle name="Normal 2 40 2 2 3 2" xfId="5999" xr:uid="{D0615278-79BA-45A2-BDAC-E9391FF3C82B}"/>
    <cellStyle name="Normal 2 40 2 2 4" xfId="4537" xr:uid="{38927B97-F3EF-4B99-BF2D-2C9D682BD1E3}"/>
    <cellStyle name="Normal 2 40 2 3" xfId="1969" xr:uid="{7E6DC7B2-3A65-403D-B21C-81266EC9FE3C}"/>
    <cellStyle name="Normal 2 40 2 3 2" xfId="3414" xr:uid="{987523A8-62E4-4C0F-8D04-C8C89A0A55A5}"/>
    <cellStyle name="Normal 2 40 2 3 2 2" xfId="6362" xr:uid="{4602D464-1643-4EB0-A8BA-B29D14DEB0C7}"/>
    <cellStyle name="Normal 2 40 2 3 3" xfId="4919" xr:uid="{D1876967-1EBC-46AF-AD6C-EF64DDDD5CCB}"/>
    <cellStyle name="Normal 2 40 2 4" xfId="2698" xr:uid="{B9FF46AE-4682-474F-9EC2-5EC41B91DC98}"/>
    <cellStyle name="Normal 2 40 2 4 2" xfId="5646" xr:uid="{C7731209-FAB1-4A03-BB06-E88C7A489F35}"/>
    <cellStyle name="Normal 2 40 2 5" xfId="4178" xr:uid="{8BDAE829-00D9-4EF2-A6A2-28664AEC49D3}"/>
    <cellStyle name="Normal 2 40 3" xfId="1127" xr:uid="{CC1717D9-4FBC-422A-B70C-6F7161F25BA0}"/>
    <cellStyle name="Normal 2 40 3 2" xfId="2322" xr:uid="{5BE64C56-5583-42A9-A301-F443685DC6AA}"/>
    <cellStyle name="Normal 2 40 3 2 2" xfId="3764" xr:uid="{093E2A8E-E58C-46E6-AFF1-93F9EAB4ADF3}"/>
    <cellStyle name="Normal 2 40 3 2 2 2" xfId="6712" xr:uid="{651D0404-3A6B-4D01-8D89-BB1F07651A13}"/>
    <cellStyle name="Normal 2 40 3 2 3" xfId="5271" xr:uid="{BDA2D49E-89C3-4E49-A44E-D230615127F8}"/>
    <cellStyle name="Normal 2 40 3 3" xfId="3050" xr:uid="{87BF1FE5-2272-49AF-B9E8-0BE8F5A7E01E}"/>
    <cellStyle name="Normal 2 40 3 3 2" xfId="5998" xr:uid="{2B490774-FB0C-4961-9006-D1185C717AE5}"/>
    <cellStyle name="Normal 2 40 3 4" xfId="4536" xr:uid="{5E6D8778-4D0B-48AD-BD72-4CEB824D42EC}"/>
    <cellStyle name="Normal 2 40 4" xfId="1968" xr:uid="{B15B7319-2486-4A66-807D-4A78F7EB9447}"/>
    <cellStyle name="Normal 2 40 4 2" xfId="3413" xr:uid="{E1D50873-2472-470D-83BD-D58D94DA5A35}"/>
    <cellStyle name="Normal 2 40 4 2 2" xfId="6361" xr:uid="{9C30A933-46E8-4812-BC78-1CA18CF296BC}"/>
    <cellStyle name="Normal 2 40 4 3" xfId="4918" xr:uid="{DC71423A-8F0F-41B0-A192-FDBC52A9C289}"/>
    <cellStyle name="Normal 2 40 5" xfId="2697" xr:uid="{46A6EC94-D567-424C-90AA-156EB111CC24}"/>
    <cellStyle name="Normal 2 40 5 2" xfId="5645" xr:uid="{40AFAA15-C898-4F0B-9D0F-F2AE79784762}"/>
    <cellStyle name="Normal 2 40 6" xfId="4177" xr:uid="{C4115D8A-176B-4AFF-8745-DC932270FBFF}"/>
    <cellStyle name="Normal 2 41" xfId="195" xr:uid="{00000000-0005-0000-0000-0000B3000000}"/>
    <cellStyle name="Normal 2 41 2" xfId="196" xr:uid="{00000000-0005-0000-0000-0000B4000000}"/>
    <cellStyle name="Normal 2 41 2 2" xfId="1130" xr:uid="{EA2983AD-C191-4A0B-B128-CC47E83B5EE9}"/>
    <cellStyle name="Normal 2 41 2 2 2" xfId="2325" xr:uid="{0DE2D048-FAFD-4377-BD28-9722B4521873}"/>
    <cellStyle name="Normal 2 41 2 2 2 2" xfId="3767" xr:uid="{CF32659D-FE6D-474A-86CF-6C7CA5590BA9}"/>
    <cellStyle name="Normal 2 41 2 2 2 2 2" xfId="6715" xr:uid="{CB1CF0A8-6629-4359-B83A-ED550AB00B4E}"/>
    <cellStyle name="Normal 2 41 2 2 2 3" xfId="5274" xr:uid="{45792CB7-3F67-4727-8E01-FABF12717222}"/>
    <cellStyle name="Normal 2 41 2 2 3" xfId="3053" xr:uid="{F29F64A7-F387-4BE7-BAB2-3159F0F10398}"/>
    <cellStyle name="Normal 2 41 2 2 3 2" xfId="6001" xr:uid="{222FE537-BA5C-4745-A360-CB45EC9AD61D}"/>
    <cellStyle name="Normal 2 41 2 2 4" xfId="4539" xr:uid="{03C70A14-F27F-4002-9FE6-748B92B69882}"/>
    <cellStyle name="Normal 2 41 2 3" xfId="1971" xr:uid="{0312A430-0560-48A5-917E-7F25A16A6302}"/>
    <cellStyle name="Normal 2 41 2 3 2" xfId="3416" xr:uid="{849185D9-3D8A-40B1-9401-A787FEB08F65}"/>
    <cellStyle name="Normal 2 41 2 3 2 2" xfId="6364" xr:uid="{85688924-214E-4DBB-A8DE-057FAA7A28FE}"/>
    <cellStyle name="Normal 2 41 2 3 3" xfId="4921" xr:uid="{3CDEEF61-1347-4B4B-9B6C-ECCCA21379B0}"/>
    <cellStyle name="Normal 2 41 2 4" xfId="2700" xr:uid="{91B6F29A-75B0-4163-8DDC-8A76318C8FB6}"/>
    <cellStyle name="Normal 2 41 2 4 2" xfId="5648" xr:uid="{9C94CDBB-ECD7-4D26-8702-3FD6490E8E28}"/>
    <cellStyle name="Normal 2 41 2 5" xfId="4180" xr:uid="{6AC837C2-6F81-43DF-9636-D8E7016DA21D}"/>
    <cellStyle name="Normal 2 41 3" xfId="1129" xr:uid="{8595FE24-3D9B-4DBA-AD14-45BBFD596C62}"/>
    <cellStyle name="Normal 2 41 3 2" xfId="2324" xr:uid="{3A69EDCB-9276-4979-B428-8D0118A5726C}"/>
    <cellStyle name="Normal 2 41 3 2 2" xfId="3766" xr:uid="{A30FB670-D364-4769-86A6-03A247DE03BB}"/>
    <cellStyle name="Normal 2 41 3 2 2 2" xfId="6714" xr:uid="{F433462C-6A4B-4932-A865-B80684443027}"/>
    <cellStyle name="Normal 2 41 3 2 3" xfId="5273" xr:uid="{B911C963-6965-4FB3-9D7A-5FEA78D3C108}"/>
    <cellStyle name="Normal 2 41 3 3" xfId="3052" xr:uid="{169CCC27-070B-49E1-B491-CF2CE1EBC12A}"/>
    <cellStyle name="Normal 2 41 3 3 2" xfId="6000" xr:uid="{DDE51464-901F-45CC-82E0-8154C3C151AE}"/>
    <cellStyle name="Normal 2 41 3 4" xfId="4538" xr:uid="{A717ED04-D281-4A20-AAF1-3E390C0A6F0B}"/>
    <cellStyle name="Normal 2 41 4" xfId="1970" xr:uid="{0677AF27-4760-420D-9CF7-5D1DD0E48056}"/>
    <cellStyle name="Normal 2 41 4 2" xfId="3415" xr:uid="{ED485E2C-5666-4A19-912E-42EE4D5B8480}"/>
    <cellStyle name="Normal 2 41 4 2 2" xfId="6363" xr:uid="{D4B88A74-B4FB-4483-8548-3A001E6F3758}"/>
    <cellStyle name="Normal 2 41 4 3" xfId="4920" xr:uid="{91B23D6D-DD28-4F02-9FA0-5B7310A1A0C1}"/>
    <cellStyle name="Normal 2 41 5" xfId="2699" xr:uid="{AC1A2E2D-937F-452F-9325-572A0454103E}"/>
    <cellStyle name="Normal 2 41 5 2" xfId="5647" xr:uid="{B8DC2A1D-1B42-4133-8404-E97D8519D55B}"/>
    <cellStyle name="Normal 2 41 6" xfId="4179" xr:uid="{C9D7953F-5B7D-4289-B38C-52AF81033F20}"/>
    <cellStyle name="Normal 2 42" xfId="197" xr:uid="{00000000-0005-0000-0000-0000B5000000}"/>
    <cellStyle name="Normal 2 42 2" xfId="198" xr:uid="{00000000-0005-0000-0000-0000B6000000}"/>
    <cellStyle name="Normal 2 42 2 2" xfId="1132" xr:uid="{F3C3A839-F1E1-4483-ABCD-05B89ABD751F}"/>
    <cellStyle name="Normal 2 42 2 2 2" xfId="2327" xr:uid="{5A2C5180-B353-4B2E-9870-B564B555532E}"/>
    <cellStyle name="Normal 2 42 2 2 2 2" xfId="3769" xr:uid="{A2DEF5A5-FAA7-4E94-9E17-214D87411080}"/>
    <cellStyle name="Normal 2 42 2 2 2 2 2" xfId="6717" xr:uid="{307FA0A7-C0BD-4377-93EA-2B2C1C0BC156}"/>
    <cellStyle name="Normal 2 42 2 2 2 3" xfId="5276" xr:uid="{F6B4A850-4908-452B-A2BF-B6DB8E24893E}"/>
    <cellStyle name="Normal 2 42 2 2 3" xfId="3055" xr:uid="{34CD0C5B-B582-44BA-8861-4C8D604CA68A}"/>
    <cellStyle name="Normal 2 42 2 2 3 2" xfId="6003" xr:uid="{688DAF46-A7E6-49DC-9AB6-09E9BA49DB9E}"/>
    <cellStyle name="Normal 2 42 2 2 4" xfId="4541" xr:uid="{CF29B885-2383-425A-BA58-58F6F0F01558}"/>
    <cellStyle name="Normal 2 42 2 3" xfId="1973" xr:uid="{D9AF4371-46EB-4DCB-8930-F9E1F7DA6318}"/>
    <cellStyle name="Normal 2 42 2 3 2" xfId="3418" xr:uid="{54AC52A2-D823-4E27-ACA0-DFBCDBAD0FC1}"/>
    <cellStyle name="Normal 2 42 2 3 2 2" xfId="6366" xr:uid="{61FF5110-5A02-4E3D-BA68-041C2D20D787}"/>
    <cellStyle name="Normal 2 42 2 3 3" xfId="4923" xr:uid="{71971E01-7B41-4378-B98D-A68FE6F58EF9}"/>
    <cellStyle name="Normal 2 42 2 4" xfId="2702" xr:uid="{EE9D5E89-D230-409B-8F06-D761246ECA3F}"/>
    <cellStyle name="Normal 2 42 2 4 2" xfId="5650" xr:uid="{394FC829-1265-4BFB-8CC4-98374FF636A0}"/>
    <cellStyle name="Normal 2 42 2 5" xfId="4182" xr:uid="{0CD5974E-823C-40CC-9321-B06863C8D84B}"/>
    <cellStyle name="Normal 2 42 3" xfId="1131" xr:uid="{91350DCA-C19F-4F13-847D-20C65D05306E}"/>
    <cellStyle name="Normal 2 42 3 2" xfId="2326" xr:uid="{B8C9E072-1A27-4D1E-8A9E-8FCF8E4F8BCE}"/>
    <cellStyle name="Normal 2 42 3 2 2" xfId="3768" xr:uid="{A1492A7D-3929-42ED-8E45-49053878B082}"/>
    <cellStyle name="Normal 2 42 3 2 2 2" xfId="6716" xr:uid="{BF03B34A-ABA5-45F7-86BA-1912C42FA2CC}"/>
    <cellStyle name="Normal 2 42 3 2 3" xfId="5275" xr:uid="{FF6BD8D6-2424-406A-8231-AA121B547B75}"/>
    <cellStyle name="Normal 2 42 3 3" xfId="3054" xr:uid="{2DB51D19-5BBD-4D71-90D1-1C98AF28639C}"/>
    <cellStyle name="Normal 2 42 3 3 2" xfId="6002" xr:uid="{8DD27A9D-019B-4C03-BBF6-BCC9C2EAAA9A}"/>
    <cellStyle name="Normal 2 42 3 4" xfId="4540" xr:uid="{430C5CE9-A871-40ED-A006-FC35C096BBB4}"/>
    <cellStyle name="Normal 2 42 4" xfId="1972" xr:uid="{CA84ECBE-3536-4E02-9415-B70278251660}"/>
    <cellStyle name="Normal 2 42 4 2" xfId="3417" xr:uid="{56EAB687-4BFC-47B1-8BCF-575A5E9A596F}"/>
    <cellStyle name="Normal 2 42 4 2 2" xfId="6365" xr:uid="{B124EEA2-34DE-43DD-B250-64180B367878}"/>
    <cellStyle name="Normal 2 42 4 3" xfId="4922" xr:uid="{F424DD01-4944-4E01-A89A-0CC0E0840742}"/>
    <cellStyle name="Normal 2 42 5" xfId="2701" xr:uid="{C11EE0AD-8727-45EC-BCB8-FB2C9C60D040}"/>
    <cellStyle name="Normal 2 42 5 2" xfId="5649" xr:uid="{E7AB925B-3B3D-4BCA-8D5E-2CBA20B718FB}"/>
    <cellStyle name="Normal 2 42 6" xfId="4181" xr:uid="{AC896BC0-FABF-4027-86A4-2C56BCCAB815}"/>
    <cellStyle name="Normal 2 43" xfId="199" xr:uid="{00000000-0005-0000-0000-0000B7000000}"/>
    <cellStyle name="Normal 2 43 2" xfId="200" xr:uid="{00000000-0005-0000-0000-0000B8000000}"/>
    <cellStyle name="Normal 2 43 2 2" xfId="1134" xr:uid="{9AD152F8-BC05-4DED-B57F-9E8126722891}"/>
    <cellStyle name="Normal 2 43 2 2 2" xfId="2329" xr:uid="{C24B40C4-71DE-4019-8B23-61B294672565}"/>
    <cellStyle name="Normal 2 43 2 2 2 2" xfId="3771" xr:uid="{80585CB1-67E6-4842-A6D4-0AB3C763FE8F}"/>
    <cellStyle name="Normal 2 43 2 2 2 2 2" xfId="6719" xr:uid="{2B0DC519-615D-421B-9085-8223EDE186B9}"/>
    <cellStyle name="Normal 2 43 2 2 2 3" xfId="5278" xr:uid="{533A7990-08B7-4C1B-8973-32C1A2BF8CF1}"/>
    <cellStyle name="Normal 2 43 2 2 3" xfId="3057" xr:uid="{67A1FD58-7463-4F72-A8B0-D362B5FC4B65}"/>
    <cellStyle name="Normal 2 43 2 2 3 2" xfId="6005" xr:uid="{9919B554-44AE-479C-B33A-0D0E83D768FF}"/>
    <cellStyle name="Normal 2 43 2 2 4" xfId="4543" xr:uid="{FE768494-D8F2-4E7D-AC91-5C70E8BFFC5F}"/>
    <cellStyle name="Normal 2 43 2 3" xfId="1975" xr:uid="{8845E272-BD22-4DF3-8CDD-7BA8B873209C}"/>
    <cellStyle name="Normal 2 43 2 3 2" xfId="3420" xr:uid="{1A126BAD-4200-45CA-9ACF-DA422DE1F032}"/>
    <cellStyle name="Normal 2 43 2 3 2 2" xfId="6368" xr:uid="{FA532467-5999-46D8-8D36-300447E470A0}"/>
    <cellStyle name="Normal 2 43 2 3 3" xfId="4925" xr:uid="{16FD8452-9FD8-47F3-8370-7349E01EAC7F}"/>
    <cellStyle name="Normal 2 43 2 4" xfId="2704" xr:uid="{697E0A2C-83F4-48F6-A391-165E4B8430BA}"/>
    <cellStyle name="Normal 2 43 2 4 2" xfId="5652" xr:uid="{3CD57162-AD7E-442E-AF6B-006407AFD1F3}"/>
    <cellStyle name="Normal 2 43 2 5" xfId="4184" xr:uid="{4B331958-6966-4DFB-8E59-44BED6477C0C}"/>
    <cellStyle name="Normal 2 43 3" xfId="1133" xr:uid="{773156C4-C86B-408F-B9EF-581720F150CB}"/>
    <cellStyle name="Normal 2 43 3 2" xfId="2328" xr:uid="{3B221F09-95EC-4F87-B8B1-C3B9CD433689}"/>
    <cellStyle name="Normal 2 43 3 2 2" xfId="3770" xr:uid="{FC1AE5D8-6F0E-4A1B-8949-896F14A34905}"/>
    <cellStyle name="Normal 2 43 3 2 2 2" xfId="6718" xr:uid="{63EA394D-D0C2-48B8-B446-A41D076C32CB}"/>
    <cellStyle name="Normal 2 43 3 2 3" xfId="5277" xr:uid="{F8D544B6-FB61-4012-A187-938A80162221}"/>
    <cellStyle name="Normal 2 43 3 3" xfId="3056" xr:uid="{D13BC9F6-4512-4365-95D1-92E745C50DB9}"/>
    <cellStyle name="Normal 2 43 3 3 2" xfId="6004" xr:uid="{5B01F5EB-330E-4DB4-BCB6-F83C829FA47E}"/>
    <cellStyle name="Normal 2 43 3 4" xfId="4542" xr:uid="{47EC8C48-DE85-4745-A968-EF2F87B6F290}"/>
    <cellStyle name="Normal 2 43 4" xfId="1974" xr:uid="{B7960AE9-FA00-40F0-88CA-72C9F6CB9520}"/>
    <cellStyle name="Normal 2 43 4 2" xfId="3419" xr:uid="{7A561AE8-A445-4801-87E8-32DEE28A8082}"/>
    <cellStyle name="Normal 2 43 4 2 2" xfId="6367" xr:uid="{92868DB9-B9F7-40FC-B3C9-79E20E36BB97}"/>
    <cellStyle name="Normal 2 43 4 3" xfId="4924" xr:uid="{8CDDFB99-F6ED-4A9D-95AE-5AD8F917791F}"/>
    <cellStyle name="Normal 2 43 5" xfId="2703" xr:uid="{40EAB859-DC44-4398-927C-6CC9B52D6F01}"/>
    <cellStyle name="Normal 2 43 5 2" xfId="5651" xr:uid="{D15E069A-0424-465E-8B72-AEE06CC8A517}"/>
    <cellStyle name="Normal 2 43 6" xfId="4183" xr:uid="{C273934B-C0CC-432B-AB8B-06594C90E6C7}"/>
    <cellStyle name="Normal 2 44" xfId="201" xr:uid="{00000000-0005-0000-0000-0000B9000000}"/>
    <cellStyle name="Normal 2 44 2" xfId="202" xr:uid="{00000000-0005-0000-0000-0000BA000000}"/>
    <cellStyle name="Normal 2 44 2 2" xfId="1136" xr:uid="{BB9FD79A-0FD4-44A5-9D71-D6815A7B0259}"/>
    <cellStyle name="Normal 2 44 2 2 2" xfId="2331" xr:uid="{9AD28D77-D9C9-49E2-B656-AAA60C3FD3E7}"/>
    <cellStyle name="Normal 2 44 2 2 2 2" xfId="3773" xr:uid="{1EE38DDD-F2FD-49C3-8096-352999D73536}"/>
    <cellStyle name="Normal 2 44 2 2 2 2 2" xfId="6721" xr:uid="{A20AD8C1-20FC-48D3-B2A7-DB4CF6284871}"/>
    <cellStyle name="Normal 2 44 2 2 2 3" xfId="5280" xr:uid="{547A71EE-2C29-4937-BCB0-CDB0BE231BD8}"/>
    <cellStyle name="Normal 2 44 2 2 3" xfId="3059" xr:uid="{FA4B9EE0-AFF3-4AF2-9CE8-7BF94383EE5E}"/>
    <cellStyle name="Normal 2 44 2 2 3 2" xfId="6007" xr:uid="{35B1C123-3985-437C-834A-E285B19612B4}"/>
    <cellStyle name="Normal 2 44 2 2 4" xfId="4545" xr:uid="{9F0B751E-A574-405E-985C-BC33FDBCDF9E}"/>
    <cellStyle name="Normal 2 44 2 3" xfId="1977" xr:uid="{B5CF73EF-C37E-4EF7-ADE4-8AF74D971F9C}"/>
    <cellStyle name="Normal 2 44 2 3 2" xfId="3422" xr:uid="{ADA51556-0C7E-4B0B-BDA7-99939E82060C}"/>
    <cellStyle name="Normal 2 44 2 3 2 2" xfId="6370" xr:uid="{2141FF34-0E82-4058-865F-AC6AFE40E806}"/>
    <cellStyle name="Normal 2 44 2 3 3" xfId="4927" xr:uid="{379865BA-B8D1-47AA-B90E-A8A67105C868}"/>
    <cellStyle name="Normal 2 44 2 4" xfId="2706" xr:uid="{FF72CCD3-C73E-4FF9-87FF-7B26E06F6C49}"/>
    <cellStyle name="Normal 2 44 2 4 2" xfId="5654" xr:uid="{DA621C3A-18F1-4CE3-BF6B-1F6418B4AB22}"/>
    <cellStyle name="Normal 2 44 2 5" xfId="4186" xr:uid="{95127B73-DE7F-40F4-8D14-526759309DD0}"/>
    <cellStyle name="Normal 2 44 3" xfId="1135" xr:uid="{A74B8039-3078-41BB-AE7B-A8A788AC9EE6}"/>
    <cellStyle name="Normal 2 44 3 2" xfId="2330" xr:uid="{22F31A30-A320-4889-89A5-CB2AA042E0D2}"/>
    <cellStyle name="Normal 2 44 3 2 2" xfId="3772" xr:uid="{A38321CA-0AF7-4EB1-ACD2-A0BE702DC2E4}"/>
    <cellStyle name="Normal 2 44 3 2 2 2" xfId="6720" xr:uid="{D7207343-753D-4F58-8E46-EA3A44969BE5}"/>
    <cellStyle name="Normal 2 44 3 2 3" xfId="5279" xr:uid="{C9D6CBB8-BD77-4F79-8DAF-313AFA3A34E7}"/>
    <cellStyle name="Normal 2 44 3 3" xfId="3058" xr:uid="{C0FF4823-5B02-4D0F-A116-076917FB8548}"/>
    <cellStyle name="Normal 2 44 3 3 2" xfId="6006" xr:uid="{6EC6D9A4-8CCB-49E6-A598-09D4001B9252}"/>
    <cellStyle name="Normal 2 44 3 4" xfId="4544" xr:uid="{72C4AD1C-6F5A-4DB7-8D54-9EB1772D0C1B}"/>
    <cellStyle name="Normal 2 44 4" xfId="1976" xr:uid="{1CCA2AA6-B155-4F63-B354-9D9240799425}"/>
    <cellStyle name="Normal 2 44 4 2" xfId="3421" xr:uid="{981D2297-14BB-4659-B365-B695EB26BCB7}"/>
    <cellStyle name="Normal 2 44 4 2 2" xfId="6369" xr:uid="{871B61B4-A878-45DE-BD13-DE6E8D4D92CB}"/>
    <cellStyle name="Normal 2 44 4 3" xfId="4926" xr:uid="{3BCEEEAA-D7F3-42AE-8E7C-B84F6B338432}"/>
    <cellStyle name="Normal 2 44 5" xfId="2705" xr:uid="{F856F3BF-8B45-443A-A5DD-AB4EF5B045C4}"/>
    <cellStyle name="Normal 2 44 5 2" xfId="5653" xr:uid="{B8D4ED17-43A7-4604-B33F-0FB35366F3DC}"/>
    <cellStyle name="Normal 2 44 6" xfId="4185" xr:uid="{3B026DC5-EC74-4978-A837-052DD82043DD}"/>
    <cellStyle name="Normal 2 45" xfId="203" xr:uid="{00000000-0005-0000-0000-0000BB000000}"/>
    <cellStyle name="Normal 2 45 2" xfId="204" xr:uid="{00000000-0005-0000-0000-0000BC000000}"/>
    <cellStyle name="Normal 2 45 2 2" xfId="1138" xr:uid="{EC229CEE-9DC9-496B-98FB-E825FD6218F7}"/>
    <cellStyle name="Normal 2 45 2 2 2" xfId="2333" xr:uid="{2CB78E0A-5DA2-47E5-936F-8A50497E927C}"/>
    <cellStyle name="Normal 2 45 2 2 2 2" xfId="3775" xr:uid="{63BAF140-D4C1-4CF6-86E8-180F0192B54C}"/>
    <cellStyle name="Normal 2 45 2 2 2 2 2" xfId="6723" xr:uid="{6EBDB22D-BFA0-44B6-8296-90746CCD2EF6}"/>
    <cellStyle name="Normal 2 45 2 2 2 3" xfId="5282" xr:uid="{F049F888-512A-47C2-9971-888913C140D0}"/>
    <cellStyle name="Normal 2 45 2 2 3" xfId="3061" xr:uid="{8C413B3D-A587-47CF-8E58-4918908E447E}"/>
    <cellStyle name="Normal 2 45 2 2 3 2" xfId="6009" xr:uid="{CBB10D00-E7B3-4CB8-B1DB-7B2D8557DCFF}"/>
    <cellStyle name="Normal 2 45 2 2 4" xfId="4547" xr:uid="{1B919EB0-E933-4D53-A40D-FAB5347EA849}"/>
    <cellStyle name="Normal 2 45 2 3" xfId="1979" xr:uid="{934E4833-E832-4642-B072-42E894714CB4}"/>
    <cellStyle name="Normal 2 45 2 3 2" xfId="3424" xr:uid="{7C858377-48AD-43E2-94D1-E4D342D87C66}"/>
    <cellStyle name="Normal 2 45 2 3 2 2" xfId="6372" xr:uid="{C958C474-73E4-407D-BEE7-53A43D821DDE}"/>
    <cellStyle name="Normal 2 45 2 3 3" xfId="4929" xr:uid="{B710563A-127A-4C57-A2E3-012A730C6E64}"/>
    <cellStyle name="Normal 2 45 2 4" xfId="2708" xr:uid="{E9F7731F-9B96-486E-BBF0-435D6B686FC1}"/>
    <cellStyle name="Normal 2 45 2 4 2" xfId="5656" xr:uid="{B072F029-1001-4664-B595-DE5C70A7F4FF}"/>
    <cellStyle name="Normal 2 45 2 5" xfId="4188" xr:uid="{EAE5F632-77FB-44C5-B69E-14E039EF4A08}"/>
    <cellStyle name="Normal 2 45 3" xfId="1137" xr:uid="{FF7E1CFD-52D3-4273-9CF3-A60648D6500A}"/>
    <cellStyle name="Normal 2 45 3 2" xfId="2332" xr:uid="{8A2EB88D-B61E-4602-81C3-915F930E0F6E}"/>
    <cellStyle name="Normal 2 45 3 2 2" xfId="3774" xr:uid="{1724A817-B68B-482A-8515-EB1DC031BC2C}"/>
    <cellStyle name="Normal 2 45 3 2 2 2" xfId="6722" xr:uid="{108CF89A-D134-4A32-AAD6-CDC15B5163C0}"/>
    <cellStyle name="Normal 2 45 3 2 3" xfId="5281" xr:uid="{C58E1D61-0F19-4114-9F54-D1A8AF6437BC}"/>
    <cellStyle name="Normal 2 45 3 3" xfId="3060" xr:uid="{5243418B-ABF0-448D-BEEF-ADCBBC22108A}"/>
    <cellStyle name="Normal 2 45 3 3 2" xfId="6008" xr:uid="{B2CD7B25-C7A0-4C92-963C-BB907F02EB11}"/>
    <cellStyle name="Normal 2 45 3 4" xfId="4546" xr:uid="{1C7DBC42-56F8-4D18-8E8E-344E7159DF2F}"/>
    <cellStyle name="Normal 2 45 4" xfId="1978" xr:uid="{24AE39DA-3C66-424D-A2A0-D57E9F6FEDD2}"/>
    <cellStyle name="Normal 2 45 4 2" xfId="3423" xr:uid="{E5D6AB55-D4B0-421A-BB45-1055FEB3DA59}"/>
    <cellStyle name="Normal 2 45 4 2 2" xfId="6371" xr:uid="{759B64EC-3487-45D9-8D42-D85B2FD8EF17}"/>
    <cellStyle name="Normal 2 45 4 3" xfId="4928" xr:uid="{FD4E3734-868A-48F9-861F-D0CEC8C94690}"/>
    <cellStyle name="Normal 2 45 5" xfId="2707" xr:uid="{99AF0BD2-187C-408A-8A17-C912A7EEC98D}"/>
    <cellStyle name="Normal 2 45 5 2" xfId="5655" xr:uid="{7C6D5A93-0B53-49D5-8EE2-767F70CDC176}"/>
    <cellStyle name="Normal 2 45 6" xfId="4187" xr:uid="{8BD15C3B-79B1-4D6E-BB24-D56F82D2D6F1}"/>
    <cellStyle name="Normal 2 46" xfId="205" xr:uid="{00000000-0005-0000-0000-0000BD000000}"/>
    <cellStyle name="Normal 2 46 2" xfId="1139" xr:uid="{DD2FAFBE-4E0C-4110-8134-9ABD6863EEC9}"/>
    <cellStyle name="Normal 2 47" xfId="206" xr:uid="{00000000-0005-0000-0000-0000BE000000}"/>
    <cellStyle name="Normal 2 47 2" xfId="1140" xr:uid="{59876750-4E1B-4CBA-9CA5-68939CA51241}"/>
    <cellStyle name="Normal 2 48" xfId="207" xr:uid="{00000000-0005-0000-0000-0000BF000000}"/>
    <cellStyle name="Normal 2 48 2" xfId="1141" xr:uid="{E60DFDAC-1D40-4637-AF96-E470E03566C0}"/>
    <cellStyle name="Normal 2 49" xfId="208" xr:uid="{00000000-0005-0000-0000-0000C0000000}"/>
    <cellStyle name="Normal 2 49 2" xfId="1142" xr:uid="{F24A5B47-7944-4AC7-8B15-1CDC9D57F434}"/>
    <cellStyle name="Normal 2 5" xfId="209" xr:uid="{00000000-0005-0000-0000-0000C1000000}"/>
    <cellStyle name="Normal 2 5 2" xfId="210" xr:uid="{00000000-0005-0000-0000-0000C2000000}"/>
    <cellStyle name="Normal 2 5 2 2" xfId="1144" xr:uid="{048EB40B-3CEE-4FE6-8E3F-1651E2A0D55C}"/>
    <cellStyle name="Normal 2 5 2 2 2" xfId="2335" xr:uid="{DB6395B3-8618-46A6-ACA3-78A13695A9E9}"/>
    <cellStyle name="Normal 2 5 2 2 2 2" xfId="3777" xr:uid="{AB68347F-5B90-4493-A302-BB0FD71A33A2}"/>
    <cellStyle name="Normal 2 5 2 2 2 2 2" xfId="6725" xr:uid="{5C69F3D1-8342-4E2C-9B26-3E0BEB9D549F}"/>
    <cellStyle name="Normal 2 5 2 2 2 3" xfId="5284" xr:uid="{8D768499-D881-43C2-A017-AF07EBB60635}"/>
    <cellStyle name="Normal 2 5 2 2 3" xfId="3063" xr:uid="{64ADFF59-0798-47EB-AA9D-D3B1E6D9AA11}"/>
    <cellStyle name="Normal 2 5 2 2 3 2" xfId="6011" xr:uid="{325B5584-576F-4888-96D3-D528CC066D1E}"/>
    <cellStyle name="Normal 2 5 2 2 4" xfId="4549" xr:uid="{E848CFEF-3760-4FBC-BA55-63277A8ACBC5}"/>
    <cellStyle name="Normal 2 5 2 3" xfId="1981" xr:uid="{71435B6F-C9C3-4279-8BA9-EFEDF47B16E5}"/>
    <cellStyle name="Normal 2 5 2 3 2" xfId="3426" xr:uid="{9D1FF25C-5F15-4BBD-A162-D62055474450}"/>
    <cellStyle name="Normal 2 5 2 3 2 2" xfId="6374" xr:uid="{E3856B76-C230-4402-AB5B-A740768AD751}"/>
    <cellStyle name="Normal 2 5 2 3 3" xfId="4931" xr:uid="{21552F5C-2589-487F-8CCC-D0304792CE0D}"/>
    <cellStyle name="Normal 2 5 2 4" xfId="2710" xr:uid="{10DC789A-D93D-4BBB-A72C-D9DCDF079FE1}"/>
    <cellStyle name="Normal 2 5 2 4 2" xfId="5658" xr:uid="{7E33934C-CCBC-4B86-8C72-AC5F7A1653A2}"/>
    <cellStyle name="Normal 2 5 2 5" xfId="4190" xr:uid="{AA3B8062-8FF9-416F-A07B-6CE7FCBBF38A}"/>
    <cellStyle name="Normal 2 5 3" xfId="1143" xr:uid="{4A08C971-9645-4B5B-8433-39C9AD075E77}"/>
    <cellStyle name="Normal 2 5 3 2" xfId="2334" xr:uid="{BEBF6EF6-4A1E-47BB-A158-77AA9584B93E}"/>
    <cellStyle name="Normal 2 5 3 2 2" xfId="3776" xr:uid="{C146312F-A513-4453-819A-F2DFE1C05164}"/>
    <cellStyle name="Normal 2 5 3 2 2 2" xfId="6724" xr:uid="{FFC4887D-2623-437E-B556-0932457B73AC}"/>
    <cellStyle name="Normal 2 5 3 2 3" xfId="5283" xr:uid="{3273FE13-0E60-4DFB-A787-EA0248B87FDF}"/>
    <cellStyle name="Normal 2 5 3 3" xfId="3062" xr:uid="{01C95BDC-658E-4ADD-B86C-872CC44127B7}"/>
    <cellStyle name="Normal 2 5 3 3 2" xfId="6010" xr:uid="{F35208A8-17C3-4DD0-A4D1-1DCC3693124C}"/>
    <cellStyle name="Normal 2 5 3 4" xfId="4548" xr:uid="{DBD191A6-5EC5-4DB6-9BFF-0887728A6FB0}"/>
    <cellStyle name="Normal 2 5 4" xfId="1980" xr:uid="{01C5E85B-BA08-4C7E-B35E-4F8FD54550D1}"/>
    <cellStyle name="Normal 2 5 4 2" xfId="3425" xr:uid="{F9A3CD61-973C-4043-841F-F808D46D4DFF}"/>
    <cellStyle name="Normal 2 5 4 2 2" xfId="6373" xr:uid="{FF6178D2-DB4D-42DE-B4CA-5916AA6A09C1}"/>
    <cellStyle name="Normal 2 5 4 3" xfId="4930" xr:uid="{3DDA90FE-5D39-4C4E-83C4-17147E462DC5}"/>
    <cellStyle name="Normal 2 5 5" xfId="2709" xr:uid="{844E2CEF-57D0-4322-B506-9183364254EB}"/>
    <cellStyle name="Normal 2 5 5 2" xfId="5657" xr:uid="{662919F1-2FA9-4A9B-A63E-E4441B0A9EE6}"/>
    <cellStyle name="Normal 2 5 6" xfId="4189" xr:uid="{F22629BE-71AA-417D-82B6-A37F15CC662F}"/>
    <cellStyle name="Normal 2 50" xfId="211" xr:uid="{00000000-0005-0000-0000-0000C3000000}"/>
    <cellStyle name="Normal 2 50 2" xfId="1145" xr:uid="{7BC9BA5E-EED1-4ED3-AB71-136ED84B4A41}"/>
    <cellStyle name="Normal 2 51" xfId="212" xr:uid="{00000000-0005-0000-0000-0000C4000000}"/>
    <cellStyle name="Normal 2 51 2" xfId="1146" xr:uid="{8D0E6D4A-3142-4BBA-8AC2-D65997C58912}"/>
    <cellStyle name="Normal 2 52" xfId="213" xr:uid="{00000000-0005-0000-0000-0000C5000000}"/>
    <cellStyle name="Normal 2 52 2" xfId="1147" xr:uid="{EAF4ADD0-94E7-4AE2-9FE1-1555FEAD90C8}"/>
    <cellStyle name="Normal 2 53" xfId="214" xr:uid="{00000000-0005-0000-0000-0000C6000000}"/>
    <cellStyle name="Normal 2 53 2" xfId="1148" xr:uid="{A3A36C68-72C8-4D2D-834E-99082E6221EF}"/>
    <cellStyle name="Normal 2 54" xfId="215" xr:uid="{00000000-0005-0000-0000-0000C7000000}"/>
    <cellStyle name="Normal 2 54 2" xfId="1149" xr:uid="{5174722A-8EAB-4F4C-B622-E5ECB2A8857A}"/>
    <cellStyle name="Normal 2 55" xfId="216" xr:uid="{00000000-0005-0000-0000-0000C8000000}"/>
    <cellStyle name="Normal 2 55 2" xfId="1150" xr:uid="{D307CED8-E863-4567-9C43-927FC0BD9D99}"/>
    <cellStyle name="Normal 2 56" xfId="217" xr:uid="{00000000-0005-0000-0000-0000C9000000}"/>
    <cellStyle name="Normal 2 56 2" xfId="1151" xr:uid="{52798E68-AB46-4417-B084-D64D7540A4B5}"/>
    <cellStyle name="Normal 2 57" xfId="218" xr:uid="{00000000-0005-0000-0000-0000CA000000}"/>
    <cellStyle name="Normal 2 57 2" xfId="1152" xr:uid="{BEC17C61-E6E9-4577-A912-A03A478413D2}"/>
    <cellStyle name="Normal 2 58" xfId="219" xr:uid="{00000000-0005-0000-0000-0000CB000000}"/>
    <cellStyle name="Normal 2 58 2" xfId="1153" xr:uid="{792007D7-E2BF-481B-8381-8926CF201C40}"/>
    <cellStyle name="Normal 2 59" xfId="220" xr:uid="{00000000-0005-0000-0000-0000CC000000}"/>
    <cellStyle name="Normal 2 59 2" xfId="1154" xr:uid="{9D20F2A2-9A34-4C40-829E-8378B3249B35}"/>
    <cellStyle name="Normal 2 6" xfId="221" xr:uid="{00000000-0005-0000-0000-0000CD000000}"/>
    <cellStyle name="Normal 2 6 2" xfId="222" xr:uid="{00000000-0005-0000-0000-0000CE000000}"/>
    <cellStyle name="Normal 2 6 2 2" xfId="1156" xr:uid="{0DB13C58-5B31-451C-837A-9F3AEB37FFF6}"/>
    <cellStyle name="Normal 2 6 2 2 2" xfId="2337" xr:uid="{8C7613C2-623D-48C8-B6C1-FCC3EE41506F}"/>
    <cellStyle name="Normal 2 6 2 2 2 2" xfId="3779" xr:uid="{E6E6043C-F6A6-49F4-B3A9-2D9AADA9867A}"/>
    <cellStyle name="Normal 2 6 2 2 2 2 2" xfId="6727" xr:uid="{F6B8B4C8-E006-4F51-8437-46FF5E9E9AB6}"/>
    <cellStyle name="Normal 2 6 2 2 2 3" xfId="5286" xr:uid="{3D6AB56E-FFFD-4926-B10B-51FD479BA2EF}"/>
    <cellStyle name="Normal 2 6 2 2 3" xfId="3065" xr:uid="{D3F43836-0554-44BE-8730-02744F56AC6D}"/>
    <cellStyle name="Normal 2 6 2 2 3 2" xfId="6013" xr:uid="{C35B31E2-F9F5-4215-86D1-67D6CACC8FE1}"/>
    <cellStyle name="Normal 2 6 2 2 4" xfId="4551" xr:uid="{44AA12AD-1012-4EB4-9EAC-08DC7D558FA4}"/>
    <cellStyle name="Normal 2 6 2 3" xfId="1983" xr:uid="{86254E92-5FD2-44CD-B6E9-4045A81B8CE3}"/>
    <cellStyle name="Normal 2 6 2 3 2" xfId="3428" xr:uid="{D36F4846-AB66-4232-B186-ABFB7CED446D}"/>
    <cellStyle name="Normal 2 6 2 3 2 2" xfId="6376" xr:uid="{5EC07C27-E10C-416F-B4D0-39792EA2124E}"/>
    <cellStyle name="Normal 2 6 2 3 3" xfId="4933" xr:uid="{969EC529-8962-45AD-8F6D-9AB17DEDCC2B}"/>
    <cellStyle name="Normal 2 6 2 4" xfId="2712" xr:uid="{311F5CEB-0FE3-49FA-93A8-B649D096C8F2}"/>
    <cellStyle name="Normal 2 6 2 4 2" xfId="5660" xr:uid="{8169C8A8-6642-4E20-A445-16EE7B3353E1}"/>
    <cellStyle name="Normal 2 6 2 5" xfId="4192" xr:uid="{C9CA29A1-05D7-4CB3-97A2-9A7644A5AF64}"/>
    <cellStyle name="Normal 2 6 3" xfId="1155" xr:uid="{029CD3E7-9AB5-4904-91FA-3CD0254D5940}"/>
    <cellStyle name="Normal 2 6 3 2" xfId="2336" xr:uid="{5E096C95-26D9-46F9-9807-9B8F6B13CEFB}"/>
    <cellStyle name="Normal 2 6 3 2 2" xfId="3778" xr:uid="{F43EF1EB-0D0C-4BC7-B2AC-266C038B048C}"/>
    <cellStyle name="Normal 2 6 3 2 2 2" xfId="6726" xr:uid="{088F5DD3-6AAD-4E53-89B5-4280BC3B1CF8}"/>
    <cellStyle name="Normal 2 6 3 2 3" xfId="5285" xr:uid="{4F8ED932-DEBA-4F36-88F2-5EA15CE6DEF8}"/>
    <cellStyle name="Normal 2 6 3 3" xfId="3064" xr:uid="{4F0E6462-DD84-40C5-9B1C-6FBF22F0B304}"/>
    <cellStyle name="Normal 2 6 3 3 2" xfId="6012" xr:uid="{3C3466E8-341F-48E9-A794-F32416E59BD2}"/>
    <cellStyle name="Normal 2 6 3 4" xfId="4550" xr:uid="{8E86B3EB-6A21-4E1D-9AEF-1B1AE3460F6B}"/>
    <cellStyle name="Normal 2 6 4" xfId="1982" xr:uid="{42AE6FCA-5F6D-4B94-A0E2-B87FFE109419}"/>
    <cellStyle name="Normal 2 6 4 2" xfId="3427" xr:uid="{F8A2D929-BD46-467F-819E-27F42E10CBDA}"/>
    <cellStyle name="Normal 2 6 4 2 2" xfId="6375" xr:uid="{B7C4277B-B207-460C-9DD8-71AE4326F798}"/>
    <cellStyle name="Normal 2 6 4 3" xfId="4932" xr:uid="{9547A1DB-41C8-4E19-8C4C-84528206EAE7}"/>
    <cellStyle name="Normal 2 6 5" xfId="2711" xr:uid="{93474E65-1C5E-42E8-AE08-D7E54C757DC0}"/>
    <cellStyle name="Normal 2 6 5 2" xfId="5659" xr:uid="{17917D37-13CB-42B3-9310-DD17E9C129E4}"/>
    <cellStyle name="Normal 2 6 6" xfId="4191" xr:uid="{0D3A3FF2-02AC-4A89-82FF-FF84A1EC678C}"/>
    <cellStyle name="Normal 2 60" xfId="223" xr:uid="{00000000-0005-0000-0000-0000CF000000}"/>
    <cellStyle name="Normal 2 60 2" xfId="1157" xr:uid="{66D81B10-4A63-44D5-B371-8099F5B55F22}"/>
    <cellStyle name="Normal 2 61" xfId="224" xr:uid="{00000000-0005-0000-0000-0000D0000000}"/>
    <cellStyle name="Normal 2 61 2" xfId="1158" xr:uid="{6D6A44FE-A733-4E6F-926B-310244A15CF7}"/>
    <cellStyle name="Normal 2 62" xfId="225" xr:uid="{00000000-0005-0000-0000-0000D1000000}"/>
    <cellStyle name="Normal 2 62 2" xfId="1159" xr:uid="{C391A03F-4ED1-4BFC-B329-32F5234671BA}"/>
    <cellStyle name="Normal 2 63" xfId="226" xr:uid="{00000000-0005-0000-0000-0000D2000000}"/>
    <cellStyle name="Normal 2 63 2" xfId="1160" xr:uid="{F3D4FDEF-98F7-44F7-AC3F-5B426C2A3C22}"/>
    <cellStyle name="Normal 2 64" xfId="227" xr:uid="{00000000-0005-0000-0000-0000D3000000}"/>
    <cellStyle name="Normal 2 64 2" xfId="1161" xr:uid="{CF831955-897A-42D4-881A-5AE424BED230}"/>
    <cellStyle name="Normal 2 65" xfId="228" xr:uid="{00000000-0005-0000-0000-0000D4000000}"/>
    <cellStyle name="Normal 2 65 2" xfId="1162" xr:uid="{192F45FA-C844-4FAE-A5A3-3CE20C9EC2A9}"/>
    <cellStyle name="Normal 2 66" xfId="229" xr:uid="{00000000-0005-0000-0000-0000D5000000}"/>
    <cellStyle name="Normal 2 66 2" xfId="1163" xr:uid="{A6E1FABB-F3A6-4A80-B963-124760A12845}"/>
    <cellStyle name="Normal 2 67" xfId="230" xr:uid="{00000000-0005-0000-0000-0000D6000000}"/>
    <cellStyle name="Normal 2 67 2" xfId="1164" xr:uid="{66BAFE40-CC5D-45C6-9349-68A731486E3C}"/>
    <cellStyle name="Normal 2 68" xfId="231" xr:uid="{00000000-0005-0000-0000-0000D7000000}"/>
    <cellStyle name="Normal 2 68 2" xfId="1165" xr:uid="{C6457A06-441E-48E9-8DD1-0B16F2F69F86}"/>
    <cellStyle name="Normal 2 69" xfId="232" xr:uid="{00000000-0005-0000-0000-0000D8000000}"/>
    <cellStyle name="Normal 2 69 2" xfId="1166" xr:uid="{C683E5C3-1AC2-446F-9B4F-311879FB44DC}"/>
    <cellStyle name="Normal 2 7" xfId="233" xr:uid="{00000000-0005-0000-0000-0000D9000000}"/>
    <cellStyle name="Normal 2 7 2" xfId="234" xr:uid="{00000000-0005-0000-0000-0000DA000000}"/>
    <cellStyle name="Normal 2 7 2 2" xfId="1168" xr:uid="{151C2B74-5A48-4E78-9381-E038B2F66A71}"/>
    <cellStyle name="Normal 2 7 2 2 2" xfId="2339" xr:uid="{F53E8DE0-DC80-4DAE-AAFA-730B0F19C754}"/>
    <cellStyle name="Normal 2 7 2 2 2 2" xfId="3781" xr:uid="{4BA6F35F-35C2-456B-9C0F-1914FAC85356}"/>
    <cellStyle name="Normal 2 7 2 2 2 2 2" xfId="6729" xr:uid="{20AE32C2-F0BC-4F6F-9F32-1327783F3E14}"/>
    <cellStyle name="Normal 2 7 2 2 2 3" xfId="5288" xr:uid="{0661A78D-0621-4BAD-AFBF-E1BA27180D68}"/>
    <cellStyle name="Normal 2 7 2 2 3" xfId="3067" xr:uid="{0749362B-6A74-4C3F-BC68-59493EFD97B0}"/>
    <cellStyle name="Normal 2 7 2 2 3 2" xfId="6015" xr:uid="{19BDA243-BE73-4D83-9E08-CDFD4B1006EC}"/>
    <cellStyle name="Normal 2 7 2 2 4" xfId="4553" xr:uid="{F25C7E1E-65EA-42B9-8F0E-85D6AF07BBE6}"/>
    <cellStyle name="Normal 2 7 2 3" xfId="1985" xr:uid="{9322D234-D075-4EEE-B9CD-59AD0B254BD3}"/>
    <cellStyle name="Normal 2 7 2 3 2" xfId="3430" xr:uid="{0910E72B-1544-4373-8503-C733C36DD326}"/>
    <cellStyle name="Normal 2 7 2 3 2 2" xfId="6378" xr:uid="{19415021-0937-48F7-B09C-41B48BBC99FF}"/>
    <cellStyle name="Normal 2 7 2 3 3" xfId="4935" xr:uid="{1EB5C9D4-F388-4080-842D-6575C32D8241}"/>
    <cellStyle name="Normal 2 7 2 4" xfId="2714" xr:uid="{39940BDD-358E-4094-AE23-DE21FE624AA7}"/>
    <cellStyle name="Normal 2 7 2 4 2" xfId="5662" xr:uid="{A5738370-B8DA-4E22-9CB3-A08F6F42DC7A}"/>
    <cellStyle name="Normal 2 7 2 5" xfId="4194" xr:uid="{BBE409B6-239C-450B-9957-8F6FAAC76EE3}"/>
    <cellStyle name="Normal 2 7 3" xfId="1167" xr:uid="{7A682FB3-C678-4A0A-9BA0-DAD84FB2A720}"/>
    <cellStyle name="Normal 2 7 3 2" xfId="2338" xr:uid="{E7FE8F08-47F8-4673-B27A-6CA2581FCDD0}"/>
    <cellStyle name="Normal 2 7 3 2 2" xfId="3780" xr:uid="{087FD9EA-6FCA-4B23-95B2-80B15A0AF770}"/>
    <cellStyle name="Normal 2 7 3 2 2 2" xfId="6728" xr:uid="{EC8C5B6A-6CAE-4D03-B713-EE850BB5F754}"/>
    <cellStyle name="Normal 2 7 3 2 3" xfId="5287" xr:uid="{1FFF723A-4EA0-4FA6-829B-475E8492E207}"/>
    <cellStyle name="Normal 2 7 3 3" xfId="3066" xr:uid="{E822622B-D33C-4CF3-AFA2-A47145561A1E}"/>
    <cellStyle name="Normal 2 7 3 3 2" xfId="6014" xr:uid="{69AF87C6-18C0-4FA7-8499-38C491DFE6DC}"/>
    <cellStyle name="Normal 2 7 3 4" xfId="4552" xr:uid="{81C98F70-1C37-47FF-B400-D38A21909B07}"/>
    <cellStyle name="Normal 2 7 4" xfId="1984" xr:uid="{7CBFE98A-AAEC-4C1F-89E7-8A4CC1F1DE14}"/>
    <cellStyle name="Normal 2 7 4 2" xfId="3429" xr:uid="{4360ECD7-3DC7-469E-8683-77C1291C1628}"/>
    <cellStyle name="Normal 2 7 4 2 2" xfId="6377" xr:uid="{6580462F-603E-4F19-8D25-4AF4614163E6}"/>
    <cellStyle name="Normal 2 7 4 3" xfId="4934" xr:uid="{B2D0CBF6-60B4-4AC6-94B5-4931CF0D7649}"/>
    <cellStyle name="Normal 2 7 5" xfId="2713" xr:uid="{9639FD32-FBBB-4DEA-9FAB-FAD4BAE72896}"/>
    <cellStyle name="Normal 2 7 5 2" xfId="5661" xr:uid="{0D9E450D-19C8-4B7F-9008-675AB57B8FF8}"/>
    <cellStyle name="Normal 2 7 6" xfId="4193" xr:uid="{87905A26-A7F6-4A2D-80FA-EB5C483CC25D}"/>
    <cellStyle name="Normal 2 70" xfId="235" xr:uid="{00000000-0005-0000-0000-0000DB000000}"/>
    <cellStyle name="Normal 2 70 2" xfId="1169" xr:uid="{08D3AEDB-39C0-4E92-AC03-770CF4F52A7E}"/>
    <cellStyle name="Normal 2 71" xfId="236" xr:uid="{00000000-0005-0000-0000-0000DC000000}"/>
    <cellStyle name="Normal 2 71 2" xfId="1170" xr:uid="{0B7C39D9-71AD-498B-9015-D8CD7869D5E6}"/>
    <cellStyle name="Normal 2 72" xfId="237" xr:uid="{00000000-0005-0000-0000-0000DD000000}"/>
    <cellStyle name="Normal 2 72 2" xfId="1171" xr:uid="{44F42915-13AE-4075-9A79-87F5C4AFE980}"/>
    <cellStyle name="Normal 2 73" xfId="238" xr:uid="{00000000-0005-0000-0000-0000DE000000}"/>
    <cellStyle name="Normal 2 73 2" xfId="1172" xr:uid="{5B825702-3FAF-4FB3-A413-9B936EBAD2A4}"/>
    <cellStyle name="Normal 2 74" xfId="239" xr:uid="{00000000-0005-0000-0000-0000DF000000}"/>
    <cellStyle name="Normal 2 74 2" xfId="1173" xr:uid="{FCC7DFD5-38B9-4A9F-B27F-01C4AA1B8349}"/>
    <cellStyle name="Normal 2 75" xfId="240" xr:uid="{00000000-0005-0000-0000-0000E0000000}"/>
    <cellStyle name="Normal 2 75 2" xfId="1174" xr:uid="{5BB9B3EE-EB76-4D80-88F9-4E35BB148A67}"/>
    <cellStyle name="Normal 2 76" xfId="241" xr:uid="{00000000-0005-0000-0000-0000E1000000}"/>
    <cellStyle name="Normal 2 76 2" xfId="1175" xr:uid="{B4B925C7-DD3D-4F70-B320-485A9DC33456}"/>
    <cellStyle name="Normal 2 77" xfId="242" xr:uid="{00000000-0005-0000-0000-0000E2000000}"/>
    <cellStyle name="Normal 2 77 2" xfId="1176" xr:uid="{F831D35F-7DFF-4E9D-809B-910429646755}"/>
    <cellStyle name="Normal 2 78" xfId="243" xr:uid="{00000000-0005-0000-0000-0000E3000000}"/>
    <cellStyle name="Normal 2 78 2" xfId="1177" xr:uid="{A4EFB893-5710-4621-9035-F15F682A1F44}"/>
    <cellStyle name="Normal 2 79" xfId="244" xr:uid="{00000000-0005-0000-0000-0000E4000000}"/>
    <cellStyle name="Normal 2 79 2" xfId="1178" xr:uid="{A9CC4185-AA6F-4431-8C39-2284B3611608}"/>
    <cellStyle name="Normal 2 8" xfId="245" xr:uid="{00000000-0005-0000-0000-0000E5000000}"/>
    <cellStyle name="Normal 2 8 2" xfId="246" xr:uid="{00000000-0005-0000-0000-0000E6000000}"/>
    <cellStyle name="Normal 2 8 2 2" xfId="1180" xr:uid="{9CCC9656-0F8D-4116-B177-DF2F0C33901F}"/>
    <cellStyle name="Normal 2 8 2 2 2" xfId="2341" xr:uid="{04918725-1E5D-42A4-9A5D-92337B80529E}"/>
    <cellStyle name="Normal 2 8 2 2 2 2" xfId="3783" xr:uid="{A600EE6F-293C-4DAA-98C1-BFB6B544FA66}"/>
    <cellStyle name="Normal 2 8 2 2 2 2 2" xfId="6731" xr:uid="{FD663B1E-8839-44CF-84D6-89F80832BE78}"/>
    <cellStyle name="Normal 2 8 2 2 2 3" xfId="5290" xr:uid="{85062F3B-0046-4A2D-8774-8B70A612B84B}"/>
    <cellStyle name="Normal 2 8 2 2 3" xfId="3072" xr:uid="{F072E2E7-86F9-4083-A848-43C0679F4FF0}"/>
    <cellStyle name="Normal 2 8 2 2 3 2" xfId="6020" xr:uid="{766FDAC0-1419-485C-B61C-ED1D324F350F}"/>
    <cellStyle name="Normal 2 8 2 2 4" xfId="4555" xr:uid="{2BCA39BF-4B0E-463F-9D77-543008B6A347}"/>
    <cellStyle name="Normal 2 8 2 3" xfId="1987" xr:uid="{59C67D0C-6936-43C5-8366-EA48D09C2D8C}"/>
    <cellStyle name="Normal 2 8 2 3 2" xfId="3432" xr:uid="{59C33063-1135-476D-B9B7-91DCB88864B6}"/>
    <cellStyle name="Normal 2 8 2 3 2 2" xfId="6380" xr:uid="{EB2C7CEF-5F3B-415B-8880-27AED3CDAFC2}"/>
    <cellStyle name="Normal 2 8 2 3 3" xfId="4937" xr:uid="{DCD1B999-FAFF-418D-9877-6291EF55F5A0}"/>
    <cellStyle name="Normal 2 8 2 4" xfId="2718" xr:uid="{9585235D-27B3-4687-9CBA-CA8DF9982FF4}"/>
    <cellStyle name="Normal 2 8 2 4 2" xfId="5666" xr:uid="{002BB63C-B8C4-45D1-BED7-B5516E50BE4B}"/>
    <cellStyle name="Normal 2 8 2 5" xfId="4196" xr:uid="{C666D082-9491-44A1-A55E-6C6AC1775A8D}"/>
    <cellStyle name="Normal 2 8 3" xfId="1179" xr:uid="{8F43D153-E776-4AFD-B09A-9F1EB3BFE33F}"/>
    <cellStyle name="Normal 2 8 3 2" xfId="2340" xr:uid="{798DEB7C-3D4B-421F-B3AB-92B1EC840C6E}"/>
    <cellStyle name="Normal 2 8 3 2 2" xfId="3782" xr:uid="{913A8882-F572-4F26-983B-03083B4F635A}"/>
    <cellStyle name="Normal 2 8 3 2 2 2" xfId="6730" xr:uid="{953E0A6F-C418-4135-ABE8-C1DF61E86460}"/>
    <cellStyle name="Normal 2 8 3 2 3" xfId="5289" xr:uid="{05E05382-7165-42F2-B064-679A863F07B7}"/>
    <cellStyle name="Normal 2 8 3 3" xfId="3071" xr:uid="{FCC6AD94-F29E-4325-A95C-2EDCA5D5FA50}"/>
    <cellStyle name="Normal 2 8 3 3 2" xfId="6019" xr:uid="{CEA2EE48-6F32-4C22-BEEC-A651DE609DE9}"/>
    <cellStyle name="Normal 2 8 3 4" xfId="4554" xr:uid="{37A1B3CF-27AA-4574-B461-DAED0CBE4B10}"/>
    <cellStyle name="Normal 2 8 4" xfId="1986" xr:uid="{9E84A951-A0E3-47CA-A6DF-64341CF7D1E3}"/>
    <cellStyle name="Normal 2 8 4 2" xfId="3431" xr:uid="{96161199-882D-4422-B7C1-9EABF364E74D}"/>
    <cellStyle name="Normal 2 8 4 2 2" xfId="6379" xr:uid="{E2DF0D74-B052-4097-8017-57EDACC822AE}"/>
    <cellStyle name="Normal 2 8 4 3" xfId="4936" xr:uid="{27A47D13-B956-4DA1-BC16-B63E12D7E88E}"/>
    <cellStyle name="Normal 2 8 5" xfId="2717" xr:uid="{4F42C9AA-23C4-499F-821E-0B84E61168B0}"/>
    <cellStyle name="Normal 2 8 5 2" xfId="5665" xr:uid="{38442B76-E50E-409D-8C72-C1562AD96F45}"/>
    <cellStyle name="Normal 2 8 6" xfId="4195" xr:uid="{B4F1B07B-B039-409F-B5CE-E17AA5492E43}"/>
    <cellStyle name="Normal 2 80" xfId="247" xr:uid="{00000000-0005-0000-0000-0000E7000000}"/>
    <cellStyle name="Normal 2 80 2" xfId="1181" xr:uid="{96837743-6447-4097-8B16-F0F36081A9F7}"/>
    <cellStyle name="Normal 2 81" xfId="248" xr:uid="{00000000-0005-0000-0000-0000E8000000}"/>
    <cellStyle name="Normal 2 81 2" xfId="1182" xr:uid="{D0AD2AB5-299B-4834-A36E-F7851E0ED558}"/>
    <cellStyle name="Normal 2 82" xfId="249" xr:uid="{00000000-0005-0000-0000-0000E9000000}"/>
    <cellStyle name="Normal 2 82 2" xfId="1183" xr:uid="{A550A7D3-DF04-4997-89D6-61B782077DA9}"/>
    <cellStyle name="Normal 2 83" xfId="250" xr:uid="{00000000-0005-0000-0000-0000EA000000}"/>
    <cellStyle name="Normal 2 83 2" xfId="1184" xr:uid="{BF0365B5-278B-41AE-9153-93CF719709C2}"/>
    <cellStyle name="Normal 2 84" xfId="251" xr:uid="{00000000-0005-0000-0000-0000EB000000}"/>
    <cellStyle name="Normal 2 84 2" xfId="1185" xr:uid="{594EBBCC-8F5F-4AD4-9B4A-ADCD8D00C4CF}"/>
    <cellStyle name="Normal 2 85" xfId="252" xr:uid="{00000000-0005-0000-0000-0000EC000000}"/>
    <cellStyle name="Normal 2 85 2" xfId="1186" xr:uid="{DF25F37E-D965-4EDF-9152-7C3FF5382A72}"/>
    <cellStyle name="Normal 2 86" xfId="253" xr:uid="{00000000-0005-0000-0000-0000ED000000}"/>
    <cellStyle name="Normal 2 86 2" xfId="1187" xr:uid="{C3E64F7E-4E8A-4890-A2EE-E743B803600E}"/>
    <cellStyle name="Normal 2 87" xfId="254" xr:uid="{00000000-0005-0000-0000-0000EE000000}"/>
    <cellStyle name="Normal 2 87 2" xfId="1188" xr:uid="{2BAE0351-874D-40D3-9D1C-5B9C681C21A6}"/>
    <cellStyle name="Normal 2 88" xfId="255" xr:uid="{00000000-0005-0000-0000-0000EF000000}"/>
    <cellStyle name="Normal 2 88 2" xfId="1189" xr:uid="{A3F5F37D-7B90-4AD8-BCF8-734E0FAE5577}"/>
    <cellStyle name="Normal 2 89" xfId="256" xr:uid="{00000000-0005-0000-0000-0000F0000000}"/>
    <cellStyle name="Normal 2 89 2" xfId="1190" xr:uid="{3EF71186-183B-4BFE-89EC-BB0D0BA1FA47}"/>
    <cellStyle name="Normal 2 9" xfId="257" xr:uid="{00000000-0005-0000-0000-0000F1000000}"/>
    <cellStyle name="Normal 2 9 2" xfId="258" xr:uid="{00000000-0005-0000-0000-0000F2000000}"/>
    <cellStyle name="Normal 2 9 2 2" xfId="1192" xr:uid="{8A73DB62-54CD-4F90-89D8-20EED45445A6}"/>
    <cellStyle name="Normal 2 9 2 2 2" xfId="2343" xr:uid="{C00B95A3-8A47-4F28-A862-2CA52098B835}"/>
    <cellStyle name="Normal 2 9 2 2 2 2" xfId="3785" xr:uid="{DB5E89B2-F369-4312-8EB1-E128E9762802}"/>
    <cellStyle name="Normal 2 9 2 2 2 2 2" xfId="6733" xr:uid="{3BE9EC8E-9DB9-4095-9A2E-F723FB2408AD}"/>
    <cellStyle name="Normal 2 9 2 2 2 3" xfId="5292" xr:uid="{AB05AB2D-73F8-40B5-BCDA-8CFF72F74221}"/>
    <cellStyle name="Normal 2 9 2 2 3" xfId="3074" xr:uid="{2DFAE0FF-C184-4F35-A4C9-FFEAA956CEA8}"/>
    <cellStyle name="Normal 2 9 2 2 3 2" xfId="6022" xr:uid="{2B576159-0136-4E33-91A4-80DF1C17C580}"/>
    <cellStyle name="Normal 2 9 2 2 4" xfId="4557" xr:uid="{E3E3FE99-CDD3-4FFC-85D6-F32ABCE627E6}"/>
    <cellStyle name="Normal 2 9 2 3" xfId="1989" xr:uid="{68B88F6E-A922-4E34-965E-FD72E1AAB8AE}"/>
    <cellStyle name="Normal 2 9 2 3 2" xfId="3434" xr:uid="{F72A48E6-6652-4FAD-B2C3-BDDE02510ED9}"/>
    <cellStyle name="Normal 2 9 2 3 2 2" xfId="6382" xr:uid="{3680921D-12CC-4C42-B4D3-41E091AE4754}"/>
    <cellStyle name="Normal 2 9 2 3 3" xfId="4939" xr:uid="{F587EE69-F6E0-4732-9D64-2F6267B0AB6B}"/>
    <cellStyle name="Normal 2 9 2 4" xfId="2720" xr:uid="{955CDFF3-8F29-4EF8-BEF3-7BA2DD458946}"/>
    <cellStyle name="Normal 2 9 2 4 2" xfId="5668" xr:uid="{7BA7D3D9-0BB6-426D-830A-973129728BCA}"/>
    <cellStyle name="Normal 2 9 2 5" xfId="4198" xr:uid="{6E908467-7E11-4290-B294-5BF64A7ACDFA}"/>
    <cellStyle name="Normal 2 9 3" xfId="1191" xr:uid="{DBBDADE9-B009-4182-89D5-D14D5D33B893}"/>
    <cellStyle name="Normal 2 9 3 2" xfId="2342" xr:uid="{0EB1AAF7-1A76-493A-AF43-1B4E962CEEE4}"/>
    <cellStyle name="Normal 2 9 3 2 2" xfId="3784" xr:uid="{CE9619C4-074B-49DD-863A-4CA993107ED0}"/>
    <cellStyle name="Normal 2 9 3 2 2 2" xfId="6732" xr:uid="{FF78B66F-9953-4CD0-B0BA-52812B2448F4}"/>
    <cellStyle name="Normal 2 9 3 2 3" xfId="5291" xr:uid="{8C6A1CAB-C2D2-40E2-A1A1-9CB3C522C880}"/>
    <cellStyle name="Normal 2 9 3 3" xfId="3073" xr:uid="{1A690313-344A-4906-89DA-8EF4C53EFFA4}"/>
    <cellStyle name="Normal 2 9 3 3 2" xfId="6021" xr:uid="{C2B9EFFE-8901-414B-A236-C3B4E7AF4419}"/>
    <cellStyle name="Normal 2 9 3 4" xfId="4556" xr:uid="{92A1E19B-0D96-4902-83A3-00A6A970B962}"/>
    <cellStyle name="Normal 2 9 4" xfId="1988" xr:uid="{BC37B86A-92C9-480F-86A3-6E33D894AB45}"/>
    <cellStyle name="Normal 2 9 4 2" xfId="3433" xr:uid="{6402BD5D-8D28-4A4C-AF34-AFC88A7664BE}"/>
    <cellStyle name="Normal 2 9 4 2 2" xfId="6381" xr:uid="{8C4DE597-679D-4CA9-8CD2-2F8B2EE203D3}"/>
    <cellStyle name="Normal 2 9 4 3" xfId="4938" xr:uid="{977B36BB-F19F-43D1-8B8E-A8EFA52FEF3F}"/>
    <cellStyle name="Normal 2 9 5" xfId="2719" xr:uid="{BB7BB5A2-13BB-4293-9B2D-B564131996B0}"/>
    <cellStyle name="Normal 2 9 5 2" xfId="5667" xr:uid="{352C9A11-D377-440B-A43F-43F5EAB90518}"/>
    <cellStyle name="Normal 2 9 6" xfId="4197" xr:uid="{84F989F6-0F39-431D-AA85-CE92AD1622A0}"/>
    <cellStyle name="Normal 2 90" xfId="259" xr:uid="{00000000-0005-0000-0000-0000F3000000}"/>
    <cellStyle name="Normal 2 90 2" xfId="1193" xr:uid="{1C0465DD-7054-4B1F-BA8D-742585325B4C}"/>
    <cellStyle name="Normal 2 91" xfId="260" xr:uid="{00000000-0005-0000-0000-0000F4000000}"/>
    <cellStyle name="Normal 2 91 2" xfId="1194" xr:uid="{F7B5C638-503F-4D41-9752-5047696F2A55}"/>
    <cellStyle name="Normal 2 92" xfId="261" xr:uid="{00000000-0005-0000-0000-0000F5000000}"/>
    <cellStyle name="Normal 2 92 2" xfId="1195" xr:uid="{5F09F414-EDA6-4EF6-8A85-56B9A1056EF3}"/>
    <cellStyle name="Normal 2 93" xfId="262" xr:uid="{00000000-0005-0000-0000-0000F6000000}"/>
    <cellStyle name="Normal 2 93 2" xfId="1196" xr:uid="{AFC3CBD5-5359-44C1-8DBE-956068BA9731}"/>
    <cellStyle name="Normal 2 94" xfId="263" xr:uid="{00000000-0005-0000-0000-0000F7000000}"/>
    <cellStyle name="Normal 2 94 2" xfId="1197" xr:uid="{E38A6497-7D14-45D8-AD5E-83E2DCA25F33}"/>
    <cellStyle name="Normal 2 94 2 2" xfId="2344" xr:uid="{4EDFADD5-5557-4022-AF1D-B6FC18E82048}"/>
    <cellStyle name="Normal 2 94 2 2 2" xfId="3786" xr:uid="{2791444A-773D-40B9-B9FE-71D0710F51B2}"/>
    <cellStyle name="Normal 2 94 2 2 2 2" xfId="6734" xr:uid="{F0870D87-5172-4E14-8C7A-CF5717AE3ED3}"/>
    <cellStyle name="Normal 2 94 2 2 3" xfId="5293" xr:uid="{64E4187D-4EAB-4339-B544-FBA1F1ECE449}"/>
    <cellStyle name="Normal 2 94 2 3" xfId="3075" xr:uid="{6924B9A1-16DF-4CA8-91D6-FBDE07DCC690}"/>
    <cellStyle name="Normal 2 94 2 3 2" xfId="6023" xr:uid="{CB9777CF-575A-4842-A8BE-6392E8B548E2}"/>
    <cellStyle name="Normal 2 94 2 4" xfId="4558" xr:uid="{16E57FD3-9870-4966-8007-3442E3E1E1CE}"/>
    <cellStyle name="Normal 2 94 3" xfId="1990" xr:uid="{EEAB0C90-2A55-4D00-9BCF-AD8B968A98D0}"/>
    <cellStyle name="Normal 2 94 3 2" xfId="3435" xr:uid="{7D840C6C-11B0-4C61-ADF3-897F33F67D0D}"/>
    <cellStyle name="Normal 2 94 3 2 2" xfId="6383" xr:uid="{C9AFCFCF-06ED-4974-980A-792D7A7EC393}"/>
    <cellStyle name="Normal 2 94 3 3" xfId="4940" xr:uid="{606B9352-8D83-40AA-BFF9-1F6BB949F0EF}"/>
    <cellStyle name="Normal 2 94 4" xfId="2721" xr:uid="{7932E675-B071-431D-AC9D-59D8B9309EA0}"/>
    <cellStyle name="Normal 2 94 4 2" xfId="5669" xr:uid="{5FEC5FEB-1E13-4000-8E30-90682A5D3F62}"/>
    <cellStyle name="Normal 2 94 5" xfId="4199" xr:uid="{951B44EF-A3E7-4C16-B71C-E35F81455ECB}"/>
    <cellStyle name="Normal 2 95" xfId="1054" xr:uid="{87370730-4CBD-4A89-A99A-AD13C4188166}"/>
    <cellStyle name="Normal 20" xfId="264" xr:uid="{00000000-0005-0000-0000-0000F8000000}"/>
    <cellStyle name="Normal 20 2" xfId="265" xr:uid="{00000000-0005-0000-0000-0000F9000000}"/>
    <cellStyle name="Normal 20 2 2" xfId="1199" xr:uid="{5028441B-FAB8-49AD-B3AC-BDBDBF12AD97}"/>
    <cellStyle name="Normal 20 2 2 2" xfId="2346" xr:uid="{813A2C95-B942-42C5-B480-70CCDC351B93}"/>
    <cellStyle name="Normal 20 2 2 2 2" xfId="3788" xr:uid="{108A99E5-F511-4964-BFC5-DBF4A5124C29}"/>
    <cellStyle name="Normal 20 2 2 2 2 2" xfId="6736" xr:uid="{91B21CEE-43D6-46D2-9E0A-4EC313ED3654}"/>
    <cellStyle name="Normal 20 2 2 2 3" xfId="5295" xr:uid="{A551C145-1232-4921-86E3-9926A0B651CE}"/>
    <cellStyle name="Normal 20 2 2 3" xfId="3077" xr:uid="{D26AAACC-ACE0-44BB-8EFC-B26B527DACF4}"/>
    <cellStyle name="Normal 20 2 2 3 2" xfId="6025" xr:uid="{21221E15-A221-4570-9E9C-D3387DE21D68}"/>
    <cellStyle name="Normal 20 2 2 4" xfId="4560" xr:uid="{74C0435F-A2FC-4F79-BBA6-921CE6238441}"/>
    <cellStyle name="Normal 20 2 3" xfId="1992" xr:uid="{DAC50D6F-7C86-462B-ACF8-51CB881E3257}"/>
    <cellStyle name="Normal 20 2 3 2" xfId="3437" xr:uid="{BC4C6BD7-67B3-4962-9DF3-9EB05D844A58}"/>
    <cellStyle name="Normal 20 2 3 2 2" xfId="6385" xr:uid="{D950EDDD-53E5-40EE-A274-C10544FDA72E}"/>
    <cellStyle name="Normal 20 2 3 3" xfId="4942" xr:uid="{0A8E4140-54D4-412D-9232-CCC75F63CCDD}"/>
    <cellStyle name="Normal 20 2 4" xfId="2723" xr:uid="{D03D70B4-44F4-4ABE-9B39-AD322A741F0F}"/>
    <cellStyle name="Normal 20 2 4 2" xfId="5671" xr:uid="{0BC14AEE-E54B-4FA8-8ACB-09E0E01B6511}"/>
    <cellStyle name="Normal 20 2 5" xfId="4201" xr:uid="{86BD7B6C-8DFD-454D-8265-A38187894633}"/>
    <cellStyle name="Normal 20 3" xfId="1198" xr:uid="{01E28BDD-B5CA-4865-A265-8EF6A2D2244D}"/>
    <cellStyle name="Normal 20 3 2" xfId="2345" xr:uid="{59EB725D-79CC-4909-9C46-DE79FB3B76A6}"/>
    <cellStyle name="Normal 20 3 2 2" xfId="3787" xr:uid="{B09947D8-DE38-4B9C-9612-B53B91CC94C3}"/>
    <cellStyle name="Normal 20 3 2 2 2" xfId="6735" xr:uid="{30844D72-38CD-400F-BA45-79CAEE437D30}"/>
    <cellStyle name="Normal 20 3 2 3" xfId="5294" xr:uid="{3989A37A-F505-419F-B820-7423AE5B30E7}"/>
    <cellStyle name="Normal 20 3 3" xfId="3076" xr:uid="{EB5486D8-9981-496C-AA70-85CB78986D4B}"/>
    <cellStyle name="Normal 20 3 3 2" xfId="6024" xr:uid="{C2E191F0-CAAA-478C-901E-4F6FC57D30AF}"/>
    <cellStyle name="Normal 20 3 4" xfId="4559" xr:uid="{C01053B4-B71F-41C2-BD07-DCE2A8198192}"/>
    <cellStyle name="Normal 20 4" xfId="1991" xr:uid="{D0EE5885-2CAB-4DF8-93F5-F74CF774BFCB}"/>
    <cellStyle name="Normal 20 4 2" xfId="3436" xr:uid="{FBC68693-6BCD-4721-8597-832FFDCAA326}"/>
    <cellStyle name="Normal 20 4 2 2" xfId="6384" xr:uid="{52746ECE-7D1A-4304-B73C-E3CF95678621}"/>
    <cellStyle name="Normal 20 4 3" xfId="4941" xr:uid="{72080265-F930-4711-8D95-50CC408E3E09}"/>
    <cellStyle name="Normal 20 5" xfId="2722" xr:uid="{0C59585A-DBD1-4F71-AE3B-F7F6AD4908DE}"/>
    <cellStyle name="Normal 20 5 2" xfId="5670" xr:uid="{3B349117-252B-48A3-945E-9E69D13F6DD9}"/>
    <cellStyle name="Normal 20 6" xfId="4200" xr:uid="{0A3E2FC8-7E2E-40DD-85F9-B1251A67ACA9}"/>
    <cellStyle name="Normal 21" xfId="266" xr:uid="{00000000-0005-0000-0000-0000FA000000}"/>
    <cellStyle name="Normal 21 2" xfId="267" xr:uid="{00000000-0005-0000-0000-0000FB000000}"/>
    <cellStyle name="Normal 21 2 2" xfId="1201" xr:uid="{F12F11EA-2DE9-4DFA-B452-D5AEEF6A3020}"/>
    <cellStyle name="Normal 21 2 2 2" xfId="2348" xr:uid="{6DEF97D5-D4F5-4F84-9031-A52CDBFF57E3}"/>
    <cellStyle name="Normal 21 2 2 2 2" xfId="3790" xr:uid="{5C583704-6352-40AF-A32D-CFAFB9FDB728}"/>
    <cellStyle name="Normal 21 2 2 2 2 2" xfId="6738" xr:uid="{127AC791-7E33-40C7-A64D-54C518D411ED}"/>
    <cellStyle name="Normal 21 2 2 2 3" xfId="5297" xr:uid="{8E0E9677-0F12-47F7-873E-150703C71489}"/>
    <cellStyle name="Normal 21 2 2 3" xfId="3079" xr:uid="{C1AB1DDC-3710-4218-9D6E-F397E958F7B2}"/>
    <cellStyle name="Normal 21 2 2 3 2" xfId="6027" xr:uid="{7377086F-ED8B-4538-BFD7-154DFF081689}"/>
    <cellStyle name="Normal 21 2 2 4" xfId="4562" xr:uid="{49B6F90C-6527-454E-94ED-630EB4E5B0B1}"/>
    <cellStyle name="Normal 21 2 3" xfId="1994" xr:uid="{3CB4FDF9-DFBF-4432-ACEB-0E22956C1A3E}"/>
    <cellStyle name="Normal 21 2 3 2" xfId="3439" xr:uid="{24FE866E-E57B-4D8C-B11F-B770C0497FBA}"/>
    <cellStyle name="Normal 21 2 3 2 2" xfId="6387" xr:uid="{D9E3EACB-8070-43EA-AC8A-6A970A48D0EB}"/>
    <cellStyle name="Normal 21 2 3 3" xfId="4944" xr:uid="{86D73690-98D8-4689-9A05-41949148EA10}"/>
    <cellStyle name="Normal 21 2 4" xfId="2725" xr:uid="{1F38CD87-73A2-4369-ADC4-B4D3F2427717}"/>
    <cellStyle name="Normal 21 2 4 2" xfId="5673" xr:uid="{CD5248EB-D671-47D8-80A1-0EA76C5DD82A}"/>
    <cellStyle name="Normal 21 2 5" xfId="4203" xr:uid="{EA7F0EDE-EA4F-468C-849E-CF48EC9F51E0}"/>
    <cellStyle name="Normal 21 3" xfId="1200" xr:uid="{E0034061-332B-4756-9CFF-44C6D66AE3D6}"/>
    <cellStyle name="Normal 21 3 2" xfId="2347" xr:uid="{CDA49059-33EF-42E9-8975-C4678456F3BC}"/>
    <cellStyle name="Normal 21 3 2 2" xfId="3789" xr:uid="{8FA332E7-ED70-4C72-A970-023671424605}"/>
    <cellStyle name="Normal 21 3 2 2 2" xfId="6737" xr:uid="{29225EAD-D8FF-4A2E-8A85-B4E35CF51BED}"/>
    <cellStyle name="Normal 21 3 2 3" xfId="5296" xr:uid="{AADBA9CA-D803-4BAE-AA1F-DEB734B7013F}"/>
    <cellStyle name="Normal 21 3 3" xfId="3078" xr:uid="{515E43EF-AAD6-4976-9B5B-C308C4F9303B}"/>
    <cellStyle name="Normal 21 3 3 2" xfId="6026" xr:uid="{7D6E2D31-6F60-48A8-9966-9FF4B64358FB}"/>
    <cellStyle name="Normal 21 3 4" xfId="4561" xr:uid="{384BD1C6-5087-4E49-BA4E-366CBC79D839}"/>
    <cellStyle name="Normal 21 4" xfId="1993" xr:uid="{490AEB7F-CE77-4083-8076-C1172CE7D833}"/>
    <cellStyle name="Normal 21 4 2" xfId="3438" xr:uid="{2AEC93D4-7E66-4B7B-9177-9BD56D397C0A}"/>
    <cellStyle name="Normal 21 4 2 2" xfId="6386" xr:uid="{5D2718DD-F954-4E85-9B31-9B641CC7A1A2}"/>
    <cellStyle name="Normal 21 4 3" xfId="4943" xr:uid="{11FB6401-B42E-4F8C-93D4-AB9737371E5C}"/>
    <cellStyle name="Normal 21 5" xfId="2724" xr:uid="{D548083C-8B52-4276-8AD5-51DBEE6CD4F8}"/>
    <cellStyle name="Normal 21 5 2" xfId="5672" xr:uid="{8A73C51C-16FB-40DB-BCE6-5E0FE7E0C5B0}"/>
    <cellStyle name="Normal 21 6" xfId="4202" xr:uid="{0530D87E-284B-4D39-8CFC-8A49E0C270D8}"/>
    <cellStyle name="Normal 22" xfId="268" xr:uid="{00000000-0005-0000-0000-0000FC000000}"/>
    <cellStyle name="Normal 22 2" xfId="269" xr:uid="{00000000-0005-0000-0000-0000FD000000}"/>
    <cellStyle name="Normal 22 2 2" xfId="1203" xr:uid="{6E6F9FCC-3DF8-4622-9953-C99CD9E679F4}"/>
    <cellStyle name="Normal 22 2 2 2" xfId="2350" xr:uid="{FE497E35-C0CA-481C-B83F-F8C6E5852E53}"/>
    <cellStyle name="Normal 22 2 2 2 2" xfId="3792" xr:uid="{FF617132-4E67-483D-8F5B-D64711CB11EB}"/>
    <cellStyle name="Normal 22 2 2 2 2 2" xfId="6740" xr:uid="{9D476221-9BB4-47E9-AA31-573CF62305A7}"/>
    <cellStyle name="Normal 22 2 2 2 3" xfId="5299" xr:uid="{2418276F-62FE-4AAE-9196-C7AA4DEDA105}"/>
    <cellStyle name="Normal 22 2 2 3" xfId="3081" xr:uid="{A543E7BE-5F9D-4CFC-9ECA-2AB42A3BDDE8}"/>
    <cellStyle name="Normal 22 2 2 3 2" xfId="6029" xr:uid="{3133997A-7F3B-47D0-AB50-A6AAA8CAB5B3}"/>
    <cellStyle name="Normal 22 2 2 4" xfId="4564" xr:uid="{3D14003F-0471-4D6B-8F01-BEBC82A91E87}"/>
    <cellStyle name="Normal 22 2 3" xfId="1996" xr:uid="{DC328773-7BF2-4562-B917-1AB1D819EF26}"/>
    <cellStyle name="Normal 22 2 3 2" xfId="3441" xr:uid="{7233B6BD-94C9-4D42-B34C-AA0A1FF738AB}"/>
    <cellStyle name="Normal 22 2 3 2 2" xfId="6389" xr:uid="{0AAE67DA-E72A-4000-84A1-BDBE5C9D7B53}"/>
    <cellStyle name="Normal 22 2 3 3" xfId="4946" xr:uid="{C995132E-05A8-4306-A050-6C4275213225}"/>
    <cellStyle name="Normal 22 2 4" xfId="2727" xr:uid="{DFFD20EF-7192-44D9-B3F8-589765CFD70D}"/>
    <cellStyle name="Normal 22 2 4 2" xfId="5675" xr:uid="{12AC8116-648E-4051-B322-F6384DDD297D}"/>
    <cellStyle name="Normal 22 2 5" xfId="4205" xr:uid="{5D06574F-C2BB-4DD8-B636-295F70ED808B}"/>
    <cellStyle name="Normal 22 3" xfId="1202" xr:uid="{4D13ED97-B724-4387-8B62-3F0CF78F7756}"/>
    <cellStyle name="Normal 22 3 2" xfId="2349" xr:uid="{26362943-A7BC-4D80-8BAA-7D675C3DE751}"/>
    <cellStyle name="Normal 22 3 2 2" xfId="3791" xr:uid="{E804D8B6-26B0-458E-8F80-84708CAA6159}"/>
    <cellStyle name="Normal 22 3 2 2 2" xfId="6739" xr:uid="{19BA2F7F-3476-4D8C-ABF0-B2E53B4928B2}"/>
    <cellStyle name="Normal 22 3 2 3" xfId="5298" xr:uid="{47F35BE1-AB4A-435F-A1E7-CBFC692313AC}"/>
    <cellStyle name="Normal 22 3 3" xfId="3080" xr:uid="{6989CDA3-636C-4F84-978B-BAD68829B07A}"/>
    <cellStyle name="Normal 22 3 3 2" xfId="6028" xr:uid="{AD371B8D-F4C0-4A22-AF97-CD972B98FEA9}"/>
    <cellStyle name="Normal 22 3 4" xfId="4563" xr:uid="{56E30C71-B7D6-4F63-92DB-AF83F010E042}"/>
    <cellStyle name="Normal 22 4" xfId="1995" xr:uid="{E373F1BA-39BF-41EE-AE83-E231E5E2C1DE}"/>
    <cellStyle name="Normal 22 4 2" xfId="3440" xr:uid="{ECA97BA5-67AA-476D-9184-652DA1DD5DE7}"/>
    <cellStyle name="Normal 22 4 2 2" xfId="6388" xr:uid="{F54ECA0F-6B15-48AD-B5D0-573C24C03656}"/>
    <cellStyle name="Normal 22 4 3" xfId="4945" xr:uid="{395CEC0A-A516-42D5-8D38-8D7CE87BF21E}"/>
    <cellStyle name="Normal 22 5" xfId="2726" xr:uid="{799DD9EB-A289-4B7F-9EC5-30431476DB22}"/>
    <cellStyle name="Normal 22 5 2" xfId="5674" xr:uid="{0B9CB8BD-179D-4E64-B47C-01EF59D1CCAA}"/>
    <cellStyle name="Normal 22 6" xfId="4204" xr:uid="{AC167958-46CE-4C91-97EE-CF98F5C259E7}"/>
    <cellStyle name="Normal 23" xfId="270" xr:uid="{00000000-0005-0000-0000-0000FE000000}"/>
    <cellStyle name="Normal 23 2" xfId="271" xr:uid="{00000000-0005-0000-0000-0000FF000000}"/>
    <cellStyle name="Normal 23 2 2" xfId="1205" xr:uid="{0EC489ED-23F4-4674-AA70-BF4393527392}"/>
    <cellStyle name="Normal 23 2 2 2" xfId="2352" xr:uid="{EE16BEAE-86E5-4C5D-A536-C3A663C47BCB}"/>
    <cellStyle name="Normal 23 2 2 2 2" xfId="3794" xr:uid="{519F719D-6D93-4ECE-8B33-B7B9A7258396}"/>
    <cellStyle name="Normal 23 2 2 2 2 2" xfId="6742" xr:uid="{6396B4CF-9892-4D89-9499-D7A21D288A44}"/>
    <cellStyle name="Normal 23 2 2 2 3" xfId="5301" xr:uid="{4D653783-4A8D-42C4-8A62-4C70AB6B9175}"/>
    <cellStyle name="Normal 23 2 2 3" xfId="3083" xr:uid="{92DE3C71-B16F-48B5-AAFC-78EB1D775E7F}"/>
    <cellStyle name="Normal 23 2 2 3 2" xfId="6031" xr:uid="{597D1777-D333-4862-92C7-E2DF5C4C10C8}"/>
    <cellStyle name="Normal 23 2 2 4" xfId="4566" xr:uid="{02E8FC25-A1B0-4993-9CDF-731F4DD381CB}"/>
    <cellStyle name="Normal 23 2 3" xfId="1998" xr:uid="{036E5221-1C91-4268-AF8F-E655601336CD}"/>
    <cellStyle name="Normal 23 2 3 2" xfId="3443" xr:uid="{AEFB8659-EE69-4F0A-9AEA-FDB48D45BA64}"/>
    <cellStyle name="Normal 23 2 3 2 2" xfId="6391" xr:uid="{BAEC4DA6-1037-4B45-B7F7-9DBBC6C685F2}"/>
    <cellStyle name="Normal 23 2 3 3" xfId="4948" xr:uid="{7D5B8B79-2180-434A-9C96-D588A9034A9C}"/>
    <cellStyle name="Normal 23 2 4" xfId="2729" xr:uid="{7BF06816-179D-4674-B4FE-1B4E713EFC5C}"/>
    <cellStyle name="Normal 23 2 4 2" xfId="5677" xr:uid="{C817A7A1-F1A7-4FE2-BA98-B1780220C7F7}"/>
    <cellStyle name="Normal 23 2 5" xfId="4207" xr:uid="{20366D95-81EC-41F8-9F97-EF6BF262467E}"/>
    <cellStyle name="Normal 23 3" xfId="1204" xr:uid="{F1BE5B2F-22F1-46EE-8E66-FBFDE10169C4}"/>
    <cellStyle name="Normal 23 3 2" xfId="2351" xr:uid="{AD24C545-291F-4264-84D1-4C225DA1A2AB}"/>
    <cellStyle name="Normal 23 3 2 2" xfId="3793" xr:uid="{DF825523-7C00-451F-A3BA-C6A185887B0A}"/>
    <cellStyle name="Normal 23 3 2 2 2" xfId="6741" xr:uid="{5290C176-17F3-494D-9ED2-B6A333267E00}"/>
    <cellStyle name="Normal 23 3 2 3" xfId="5300" xr:uid="{6AB4ADC6-6384-45B5-AFF0-06F13CA2B476}"/>
    <cellStyle name="Normal 23 3 3" xfId="3082" xr:uid="{AEC9904F-172D-4DE1-A196-2084608156DF}"/>
    <cellStyle name="Normal 23 3 3 2" xfId="6030" xr:uid="{EA0D549D-B26B-4A9A-AEF6-2DCF37AE48F4}"/>
    <cellStyle name="Normal 23 3 4" xfId="4565" xr:uid="{1386DD63-7111-48E6-9528-6894431C3040}"/>
    <cellStyle name="Normal 23 4" xfId="1997" xr:uid="{7EB861D5-1985-4719-A229-EA71E005D7A6}"/>
    <cellStyle name="Normal 23 4 2" xfId="3442" xr:uid="{1139CD57-95D1-4FD6-B5C8-1628417000FC}"/>
    <cellStyle name="Normal 23 4 2 2" xfId="6390" xr:uid="{2520B038-F4B5-4C75-BE2E-5C8E4209D022}"/>
    <cellStyle name="Normal 23 4 3" xfId="4947" xr:uid="{38566811-450B-4A9D-9995-AEA4CAC70F31}"/>
    <cellStyle name="Normal 23 5" xfId="2728" xr:uid="{C7D919F6-B2F5-49F1-AB3E-3CCD3F4793B5}"/>
    <cellStyle name="Normal 23 5 2" xfId="5676" xr:uid="{18375D8A-B3D7-45D5-BA16-CFA08119651F}"/>
    <cellStyle name="Normal 23 6" xfId="4206" xr:uid="{E98E92DD-31B8-4D19-91B2-14B79BFB8A1F}"/>
    <cellStyle name="Normal 24" xfId="272" xr:uid="{00000000-0005-0000-0000-000000010000}"/>
    <cellStyle name="Normal 24 2" xfId="273" xr:uid="{00000000-0005-0000-0000-000001010000}"/>
    <cellStyle name="Normal 24 2 2" xfId="1207" xr:uid="{AEC61A0E-E59D-495E-A6C1-32B428C4C0BF}"/>
    <cellStyle name="Normal 24 2 2 2" xfId="2354" xr:uid="{8BAAAF15-FB38-457D-829F-595A39D1F17C}"/>
    <cellStyle name="Normal 24 2 2 2 2" xfId="3796" xr:uid="{443C8EF4-7F87-49C2-A7B8-D24C85DF7AAA}"/>
    <cellStyle name="Normal 24 2 2 2 2 2" xfId="6744" xr:uid="{728508B3-03D2-41B3-B0F9-65F8BD002022}"/>
    <cellStyle name="Normal 24 2 2 2 3" xfId="5303" xr:uid="{2B226300-345A-4C60-8EBF-79AF3FE9C4F9}"/>
    <cellStyle name="Normal 24 2 2 3" xfId="3085" xr:uid="{2523341F-A7EB-4218-B1D6-5A4C9A1ED52B}"/>
    <cellStyle name="Normal 24 2 2 3 2" xfId="6033" xr:uid="{E02EF167-2339-47D5-86A3-F041A48ECAA9}"/>
    <cellStyle name="Normal 24 2 2 4" xfId="4568" xr:uid="{40C7A710-0423-4699-9D91-718AC6A2593A}"/>
    <cellStyle name="Normal 24 2 3" xfId="2000" xr:uid="{11C57063-FE20-4B72-AD05-54A1F2F6A6C7}"/>
    <cellStyle name="Normal 24 2 3 2" xfId="3445" xr:uid="{D5FAD947-0381-414A-B93C-5C94929F2074}"/>
    <cellStyle name="Normal 24 2 3 2 2" xfId="6393" xr:uid="{56381E44-7FAF-4A1E-835F-E9265A15E332}"/>
    <cellStyle name="Normal 24 2 3 3" xfId="4950" xr:uid="{B5E47588-3BDF-4E0C-9CEA-6A0B25E9920B}"/>
    <cellStyle name="Normal 24 2 4" xfId="2731" xr:uid="{BECDF76C-9FB4-4578-9D5E-E17739EDEEBA}"/>
    <cellStyle name="Normal 24 2 4 2" xfId="5679" xr:uid="{A3B3C605-D738-4267-A34D-BE0B4A8C6145}"/>
    <cellStyle name="Normal 24 2 5" xfId="4209" xr:uid="{881B08DE-852D-4C91-B644-D58C078F32F5}"/>
    <cellStyle name="Normal 24 3" xfId="1206" xr:uid="{7F1C146C-55C8-4CB1-A72E-F09ADE1A1A52}"/>
    <cellStyle name="Normal 24 3 2" xfId="2353" xr:uid="{F4167B9F-DFD4-4896-95C0-126473FC8279}"/>
    <cellStyle name="Normal 24 3 2 2" xfId="3795" xr:uid="{250F9D3A-4019-476D-8194-5BC05F6E15E4}"/>
    <cellStyle name="Normal 24 3 2 2 2" xfId="6743" xr:uid="{2FCA2D4E-D7E6-42E2-AF92-464C2A583717}"/>
    <cellStyle name="Normal 24 3 2 3" xfId="5302" xr:uid="{D72CF469-374D-4348-AD2A-359C9209D975}"/>
    <cellStyle name="Normal 24 3 3" xfId="3084" xr:uid="{B0A33F1A-7209-4A24-A431-3ED291B88C03}"/>
    <cellStyle name="Normal 24 3 3 2" xfId="6032" xr:uid="{BB0C1FB1-3089-4134-8AC8-99393C0F5696}"/>
    <cellStyle name="Normal 24 3 4" xfId="4567" xr:uid="{8473771E-3C03-41F6-AABC-FB4557B4D20F}"/>
    <cellStyle name="Normal 24 4" xfId="1999" xr:uid="{5BC26C63-2BF9-48FA-969B-73F8D40C3F0B}"/>
    <cellStyle name="Normal 24 4 2" xfId="3444" xr:uid="{9C2E7E49-120C-46F2-B587-E62F9BFDC6D5}"/>
    <cellStyle name="Normal 24 4 2 2" xfId="6392" xr:uid="{0E2CF261-953C-471D-B8A4-3FEF9581611D}"/>
    <cellStyle name="Normal 24 4 3" xfId="4949" xr:uid="{EE94E6E2-8AE5-4CC3-9A05-04E9C07AA3C6}"/>
    <cellStyle name="Normal 24 5" xfId="2730" xr:uid="{06A67DA7-3C3E-40B7-96D5-465BBC7AE338}"/>
    <cellStyle name="Normal 24 5 2" xfId="5678" xr:uid="{4E5E9A9C-1589-47BB-AC9B-505CB0400CD0}"/>
    <cellStyle name="Normal 24 6" xfId="4208" xr:uid="{A26382F4-7327-4FCF-A950-43305BE16AF0}"/>
    <cellStyle name="Normal 25" xfId="274" xr:uid="{00000000-0005-0000-0000-000002010000}"/>
    <cellStyle name="Normal 25 2" xfId="275" xr:uid="{00000000-0005-0000-0000-000003010000}"/>
    <cellStyle name="Normal 25 2 2" xfId="1209" xr:uid="{51580D03-37FA-4F42-914D-C905A5CF2A5D}"/>
    <cellStyle name="Normal 25 2 2 2" xfId="2356" xr:uid="{7D4218B9-6A83-4BE0-8ADF-61CC154F909E}"/>
    <cellStyle name="Normal 25 2 2 2 2" xfId="3798" xr:uid="{2AAB4732-678E-4FD4-A386-8DCC50B01668}"/>
    <cellStyle name="Normal 25 2 2 2 2 2" xfId="6746" xr:uid="{D890C89C-361D-4197-856C-26CE36152E93}"/>
    <cellStyle name="Normal 25 2 2 2 3" xfId="5305" xr:uid="{65B824ED-052A-4F00-9742-7DE2EAC9D8DD}"/>
    <cellStyle name="Normal 25 2 2 3" xfId="3087" xr:uid="{3CE280BE-28F7-41E6-A990-A6A4E90BA20F}"/>
    <cellStyle name="Normal 25 2 2 3 2" xfId="6035" xr:uid="{AAC09CFB-B1B9-478C-9582-15D82F335B23}"/>
    <cellStyle name="Normal 25 2 2 4" xfId="4570" xr:uid="{D1277405-659E-45EE-ACF7-0D236B273C52}"/>
    <cellStyle name="Normal 25 2 3" xfId="2002" xr:uid="{BD1C6ACC-7309-4436-A78F-E470DA2C852F}"/>
    <cellStyle name="Normal 25 2 3 2" xfId="3447" xr:uid="{E6987C01-4011-4A6F-BE3C-1E9D2EA38034}"/>
    <cellStyle name="Normal 25 2 3 2 2" xfId="6395" xr:uid="{1112F229-17A4-47C1-993C-435B505B61EF}"/>
    <cellStyle name="Normal 25 2 3 3" xfId="4952" xr:uid="{C2BEA71A-33B0-462C-8FE7-2BCDB0569F81}"/>
    <cellStyle name="Normal 25 2 4" xfId="2733" xr:uid="{54090E42-B911-4257-95C3-2CDFB8903090}"/>
    <cellStyle name="Normal 25 2 4 2" xfId="5681" xr:uid="{14D03778-96F8-4B53-8120-2E00DB0845FC}"/>
    <cellStyle name="Normal 25 2 5" xfId="4211" xr:uid="{7294D33B-3503-4DB1-9F72-3ED7F7644948}"/>
    <cellStyle name="Normal 25 3" xfId="1208" xr:uid="{0FD5CAE5-9728-49E6-B4AD-58BF28ED86A1}"/>
    <cellStyle name="Normal 25 3 2" xfId="2355" xr:uid="{A02E9785-63F1-463E-93BD-567EC13C3FBD}"/>
    <cellStyle name="Normal 25 3 2 2" xfId="3797" xr:uid="{AF5F7A9F-D8C0-4F0A-82B0-AFD5BF5BF3C6}"/>
    <cellStyle name="Normal 25 3 2 2 2" xfId="6745" xr:uid="{28E1A460-56DB-4C48-A7A6-AB9FC097C6F4}"/>
    <cellStyle name="Normal 25 3 2 3" xfId="5304" xr:uid="{C394102F-7A97-44D9-817D-68C13A2BCAC9}"/>
    <cellStyle name="Normal 25 3 3" xfId="3086" xr:uid="{569BE9C9-C6F2-4FFC-9F40-954746B8F96B}"/>
    <cellStyle name="Normal 25 3 3 2" xfId="6034" xr:uid="{950540A9-2A63-464B-A627-8FC874503830}"/>
    <cellStyle name="Normal 25 3 4" xfId="4569" xr:uid="{8D188BB8-2157-49DF-A698-6582E3EC837E}"/>
    <cellStyle name="Normal 25 4" xfId="2001" xr:uid="{8DB422B4-86C1-4AA2-AE38-7C77A7681B9B}"/>
    <cellStyle name="Normal 25 4 2" xfId="3446" xr:uid="{657BD889-F7D5-40E9-B908-DB88C60D29EC}"/>
    <cellStyle name="Normal 25 4 2 2" xfId="6394" xr:uid="{EADB3759-17D5-4D3D-85A0-A0752B5A6DD8}"/>
    <cellStyle name="Normal 25 4 3" xfId="4951" xr:uid="{083B0BC1-9083-4188-B8ED-50869D7435B9}"/>
    <cellStyle name="Normal 25 5" xfId="2732" xr:uid="{ADE384C6-005B-432A-B2F4-DCFF8802059F}"/>
    <cellStyle name="Normal 25 5 2" xfId="5680" xr:uid="{DC5B49B1-8873-4D2B-9A41-16F43260C739}"/>
    <cellStyle name="Normal 25 6" xfId="4210" xr:uid="{112E0FA1-CCA8-4FC3-8E2A-15872E0044EF}"/>
    <cellStyle name="Normal 26" xfId="276" xr:uid="{00000000-0005-0000-0000-000004010000}"/>
    <cellStyle name="Normal 26 2" xfId="1210" xr:uid="{52D561C5-F30B-47E7-83BA-BEBA505283E2}"/>
    <cellStyle name="Normal 27" xfId="277" xr:uid="{00000000-0005-0000-0000-000005010000}"/>
    <cellStyle name="Normal 27 2" xfId="1211" xr:uid="{429375C9-8B3E-4787-9B06-B281AACCF817}"/>
    <cellStyle name="Normal 28" xfId="278" xr:uid="{00000000-0005-0000-0000-000006010000}"/>
    <cellStyle name="Normal 28 2" xfId="1212" xr:uid="{080A0881-158D-4594-AC8B-53B7F63F6422}"/>
    <cellStyle name="Normal 29" xfId="279" xr:uid="{00000000-0005-0000-0000-000007010000}"/>
    <cellStyle name="Normal 29 2" xfId="280" xr:uid="{00000000-0005-0000-0000-000008010000}"/>
    <cellStyle name="Normal 29 2 2" xfId="1214" xr:uid="{E37B3E9A-6DC1-4E57-9BD9-68D87EB1479C}"/>
    <cellStyle name="Normal 29 2 2 2" xfId="2357" xr:uid="{6D8A8BF5-FD12-4E28-9CA8-2B8E8DBB1105}"/>
    <cellStyle name="Normal 29 2 2 2 2" xfId="3799" xr:uid="{7CB6F2A6-467D-4F90-8FC4-CD5129A4B870}"/>
    <cellStyle name="Normal 29 2 2 2 2 2" xfId="6747" xr:uid="{AD640960-67A0-47C9-BCEE-B5C79BC4C30C}"/>
    <cellStyle name="Normal 29 2 2 2 3" xfId="5306" xr:uid="{44104FFB-BD5E-4BA7-9DD5-E1EF6561CCB8}"/>
    <cellStyle name="Normal 29 2 2 3" xfId="3088" xr:uid="{533EB28C-37A5-4DA3-8EB8-270DF31C4683}"/>
    <cellStyle name="Normal 29 2 2 3 2" xfId="6036" xr:uid="{D96DBBC1-B72F-4D32-9871-3452B59A6653}"/>
    <cellStyle name="Normal 29 2 2 4" xfId="4571" xr:uid="{2B1C875E-3BD9-4D01-A39D-A97BEDE5ED04}"/>
    <cellStyle name="Normal 29 2 3" xfId="2003" xr:uid="{4EB5BBB6-54EA-4DD8-9077-067DD90AE3EC}"/>
    <cellStyle name="Normal 29 2 3 2" xfId="3448" xr:uid="{CAAF0787-5919-48E9-B076-A9257B03F413}"/>
    <cellStyle name="Normal 29 2 3 2 2" xfId="6396" xr:uid="{3240AD10-70F0-4BC0-8901-B1FB49789918}"/>
    <cellStyle name="Normal 29 2 3 3" xfId="4953" xr:uid="{3E6E591A-AFF6-4FFA-A1B9-B0EDCB12F4E9}"/>
    <cellStyle name="Normal 29 2 4" xfId="2734" xr:uid="{84C08001-0AFB-4F4B-A158-C80C322539FC}"/>
    <cellStyle name="Normal 29 2 4 2" xfId="5682" xr:uid="{339FBDD1-3F49-4A54-A960-335E2A19FC51}"/>
    <cellStyle name="Normal 29 2 5" xfId="4212" xr:uid="{AEB42573-1B7E-4902-9667-A941799FFA09}"/>
    <cellStyle name="Normal 29 3" xfId="1213" xr:uid="{85BAD84D-8A67-47A2-B8D1-EE67F45D8C82}"/>
    <cellStyle name="Normal 3" xfId="281" xr:uid="{00000000-0005-0000-0000-000009010000}"/>
    <cellStyle name="Normal 3 10" xfId="282" xr:uid="{00000000-0005-0000-0000-00000A010000}"/>
    <cellStyle name="Normal 3 10 2" xfId="1216" xr:uid="{CD659671-FA2C-4FE3-9F07-E94FB4B9CB52}"/>
    <cellStyle name="Normal 3 11" xfId="283" xr:uid="{00000000-0005-0000-0000-00000B010000}"/>
    <cellStyle name="Normal 3 11 2" xfId="1217" xr:uid="{6E66F1B9-012E-4B23-B8E5-2F9355A3D7DD}"/>
    <cellStyle name="Normal 3 12" xfId="284" xr:uid="{00000000-0005-0000-0000-00000C010000}"/>
    <cellStyle name="Normal 3 12 2" xfId="1218" xr:uid="{89C4BA3D-3CAF-4FBC-80B5-C3C8234131F5}"/>
    <cellStyle name="Normal 3 13" xfId="285" xr:uid="{00000000-0005-0000-0000-00000D010000}"/>
    <cellStyle name="Normal 3 13 2" xfId="1219" xr:uid="{EA167430-942E-4039-ADFE-AE68677FDC34}"/>
    <cellStyle name="Normal 3 14" xfId="286" xr:uid="{00000000-0005-0000-0000-00000E010000}"/>
    <cellStyle name="Normal 3 14 2" xfId="1220" xr:uid="{3B43673D-72BA-41A2-8EDA-D031E44FA69C}"/>
    <cellStyle name="Normal 3 15" xfId="287" xr:uid="{00000000-0005-0000-0000-00000F010000}"/>
    <cellStyle name="Normal 3 15 2" xfId="1221" xr:uid="{2DF52256-680A-4F94-BE81-B84A2EFF6CE5}"/>
    <cellStyle name="Normal 3 16" xfId="288" xr:uid="{00000000-0005-0000-0000-000010010000}"/>
    <cellStyle name="Normal 3 16 2" xfId="1222" xr:uid="{31B83693-63C3-43B2-92BC-7979F2C10803}"/>
    <cellStyle name="Normal 3 17" xfId="289" xr:uid="{00000000-0005-0000-0000-000011010000}"/>
    <cellStyle name="Normal 3 17 2" xfId="1223" xr:uid="{79E43AF6-3630-4E84-A173-129461C66D35}"/>
    <cellStyle name="Normal 3 18" xfId="290" xr:uid="{00000000-0005-0000-0000-000012010000}"/>
    <cellStyle name="Normal 3 18 2" xfId="1224" xr:uid="{F3F3BD1C-D4DB-4D6F-B59D-DFDA41FB02FC}"/>
    <cellStyle name="Normal 3 19" xfId="291" xr:uid="{00000000-0005-0000-0000-000013010000}"/>
    <cellStyle name="Normal 3 19 2" xfId="1225" xr:uid="{4EE4C478-92D0-4FD3-AD8B-FB3269794466}"/>
    <cellStyle name="Normal 3 2" xfId="292" xr:uid="{00000000-0005-0000-0000-000014010000}"/>
    <cellStyle name="Normal 3 2 10" xfId="293" xr:uid="{00000000-0005-0000-0000-000015010000}"/>
    <cellStyle name="Normal 3 2 10 2" xfId="294" xr:uid="{00000000-0005-0000-0000-000016010000}"/>
    <cellStyle name="Normal 3 2 10 2 2" xfId="1228" xr:uid="{CBF1DB17-1DB9-4501-81DD-EDE0E3478084}"/>
    <cellStyle name="Normal 3 2 10 2 2 2" xfId="2359" xr:uid="{C3E3F522-02AF-49BC-A647-3753B4B49355}"/>
    <cellStyle name="Normal 3 2 10 2 2 2 2" xfId="3801" xr:uid="{BD2D8119-8C49-4CF9-8195-FB270811EAD5}"/>
    <cellStyle name="Normal 3 2 10 2 2 2 2 2" xfId="6749" xr:uid="{82E7CB20-64C5-4166-99AC-CF86E352BDDC}"/>
    <cellStyle name="Normal 3 2 10 2 2 2 3" xfId="5308" xr:uid="{BFD6A531-CAF1-4852-8E62-C84291C16896}"/>
    <cellStyle name="Normal 3 2 10 2 2 3" xfId="3092" xr:uid="{F0EB735D-1F3E-412C-B54B-4FDA3D1BDA3F}"/>
    <cellStyle name="Normal 3 2 10 2 2 3 2" xfId="6040" xr:uid="{5D0E44B2-6402-4460-8980-462C0A9F8A13}"/>
    <cellStyle name="Normal 3 2 10 2 2 4" xfId="4573" xr:uid="{56F6B300-5E2F-4D8E-A09F-7E50CFCB1CD5}"/>
    <cellStyle name="Normal 3 2 10 2 3" xfId="2005" xr:uid="{4B2939B6-646E-4BBF-A5B0-5DFA09411B62}"/>
    <cellStyle name="Normal 3 2 10 2 3 2" xfId="3450" xr:uid="{75A0699E-3E30-4709-A3F1-9CE6425C7BCC}"/>
    <cellStyle name="Normal 3 2 10 2 3 2 2" xfId="6398" xr:uid="{2CE9800B-6E72-439D-9378-A4DF66743DFA}"/>
    <cellStyle name="Normal 3 2 10 2 3 3" xfId="4955" xr:uid="{572A5108-8C70-49C8-BB3A-585D35503529}"/>
    <cellStyle name="Normal 3 2 10 2 4" xfId="2738" xr:uid="{44713D5A-E2B5-445E-B9F1-056815E8418A}"/>
    <cellStyle name="Normal 3 2 10 2 4 2" xfId="5686" xr:uid="{9ECE1FC6-448E-47A1-9815-B8955698DEA7}"/>
    <cellStyle name="Normal 3 2 10 2 5" xfId="4214" xr:uid="{62EB15D6-8718-406D-B82D-0A143185CF70}"/>
    <cellStyle name="Normal 3 2 10 3" xfId="1227" xr:uid="{736195AD-BC22-4F67-860A-947D5FDA8C39}"/>
    <cellStyle name="Normal 3 2 10 3 2" xfId="2358" xr:uid="{D0F12DF9-8227-41DA-8E18-8F3121BC7EE5}"/>
    <cellStyle name="Normal 3 2 10 3 2 2" xfId="3800" xr:uid="{75EE3BB2-7DDE-487C-82B0-257114DD8E08}"/>
    <cellStyle name="Normal 3 2 10 3 2 2 2" xfId="6748" xr:uid="{7B78C7E0-C3F0-4BBA-B4B3-A8E170F73E19}"/>
    <cellStyle name="Normal 3 2 10 3 2 3" xfId="5307" xr:uid="{A74AED4D-6B18-4207-8C95-BDC5D364808F}"/>
    <cellStyle name="Normal 3 2 10 3 3" xfId="3091" xr:uid="{AEB30CB5-AAE8-407B-A17C-87C023F57FF8}"/>
    <cellStyle name="Normal 3 2 10 3 3 2" xfId="6039" xr:uid="{420A4CE0-AED1-4D89-93F4-FC1130ADB89B}"/>
    <cellStyle name="Normal 3 2 10 3 4" xfId="4572" xr:uid="{CC0D5973-44A8-4E7F-85DD-71374C80668D}"/>
    <cellStyle name="Normal 3 2 10 4" xfId="2004" xr:uid="{1A1C5BA0-60B2-4186-8C2B-15F739A3E102}"/>
    <cellStyle name="Normal 3 2 10 4 2" xfId="3449" xr:uid="{AA22DC3B-F9AE-4766-877A-55510E30AC50}"/>
    <cellStyle name="Normal 3 2 10 4 2 2" xfId="6397" xr:uid="{6136A792-40AB-4FDA-BFEA-793BF2173057}"/>
    <cellStyle name="Normal 3 2 10 4 3" xfId="4954" xr:uid="{4938B7E1-50FB-40D9-BD49-621971764F45}"/>
    <cellStyle name="Normal 3 2 10 5" xfId="2737" xr:uid="{1434F199-C823-45C5-B2E4-574FAD8D39A2}"/>
    <cellStyle name="Normal 3 2 10 5 2" xfId="5685" xr:uid="{5EF05241-8DC7-4A96-BAE7-A563AD5D6AB7}"/>
    <cellStyle name="Normal 3 2 10 6" xfId="4213" xr:uid="{B9096BB9-2F56-4DC4-87E0-5CB93D3C15CD}"/>
    <cellStyle name="Normal 3 2 11" xfId="295" xr:uid="{00000000-0005-0000-0000-000017010000}"/>
    <cellStyle name="Normal 3 2 11 2" xfId="296" xr:uid="{00000000-0005-0000-0000-000018010000}"/>
    <cellStyle name="Normal 3 2 11 2 2" xfId="1230" xr:uid="{F800C54A-E348-40FA-AD93-2FFE6AFFD5B7}"/>
    <cellStyle name="Normal 3 2 11 2 2 2" xfId="2361" xr:uid="{787B8DBD-BFF0-470E-8F01-D66DED88A792}"/>
    <cellStyle name="Normal 3 2 11 2 2 2 2" xfId="3803" xr:uid="{AF17520C-7158-4887-BD2A-3AC779ECABCB}"/>
    <cellStyle name="Normal 3 2 11 2 2 2 2 2" xfId="6751" xr:uid="{17CA658F-73A2-42F2-AB87-E50F6EC1C9EB}"/>
    <cellStyle name="Normal 3 2 11 2 2 2 3" xfId="5310" xr:uid="{FFEC8214-63B3-4990-824B-4BFB7F51F6D1}"/>
    <cellStyle name="Normal 3 2 11 2 2 3" xfId="3094" xr:uid="{504954F0-13BC-4B2D-BECE-7B5A1E3934B1}"/>
    <cellStyle name="Normal 3 2 11 2 2 3 2" xfId="6042" xr:uid="{1505B142-3723-49A0-84F5-4EE04696247B}"/>
    <cellStyle name="Normal 3 2 11 2 2 4" xfId="4575" xr:uid="{9581D12D-E099-4F07-82E1-9DDCB7C98C40}"/>
    <cellStyle name="Normal 3 2 11 2 3" xfId="2007" xr:uid="{6A877819-DD8F-4BAA-B21E-65C60BFC2577}"/>
    <cellStyle name="Normal 3 2 11 2 3 2" xfId="3452" xr:uid="{71C418C4-8B16-4DE5-99F8-34C80EF3AD28}"/>
    <cellStyle name="Normal 3 2 11 2 3 2 2" xfId="6400" xr:uid="{26C790F2-6660-4E57-A0FF-6511B1F6BAA6}"/>
    <cellStyle name="Normal 3 2 11 2 3 3" xfId="4957" xr:uid="{2A492241-1937-4AA3-9AC9-3B5ACA67AF64}"/>
    <cellStyle name="Normal 3 2 11 2 4" xfId="2740" xr:uid="{CA363FB7-92A4-4146-9FEE-70DA91CBA64E}"/>
    <cellStyle name="Normal 3 2 11 2 4 2" xfId="5688" xr:uid="{99E4F365-C3C5-474D-A289-1A1E43EC5BA1}"/>
    <cellStyle name="Normal 3 2 11 2 5" xfId="4216" xr:uid="{6DDA10FD-A693-43B0-A018-A2C0D8F0C478}"/>
    <cellStyle name="Normal 3 2 11 3" xfId="1229" xr:uid="{40D31EEB-E24A-484E-A79E-187CB0C5FEFA}"/>
    <cellStyle name="Normal 3 2 11 3 2" xfId="2360" xr:uid="{464C1D10-46C1-45C0-B13D-6F5DCC7D17E6}"/>
    <cellStyle name="Normal 3 2 11 3 2 2" xfId="3802" xr:uid="{2532CF2D-A1A2-4354-AFE9-EEE7CD99CB23}"/>
    <cellStyle name="Normal 3 2 11 3 2 2 2" xfId="6750" xr:uid="{282D6AD8-2540-4448-88E9-3C5A56949E4E}"/>
    <cellStyle name="Normal 3 2 11 3 2 3" xfId="5309" xr:uid="{23078546-47E7-4D14-ADF7-88B411067320}"/>
    <cellStyle name="Normal 3 2 11 3 3" xfId="3093" xr:uid="{6E8D7012-A344-45CC-8C67-A215608E7C36}"/>
    <cellStyle name="Normal 3 2 11 3 3 2" xfId="6041" xr:uid="{F0074DD1-5A98-4886-85FC-514D4FE41D63}"/>
    <cellStyle name="Normal 3 2 11 3 4" xfId="4574" xr:uid="{99AEF634-BE82-4E07-A231-C322A85CBA53}"/>
    <cellStyle name="Normal 3 2 11 4" xfId="2006" xr:uid="{B459FD17-9679-435A-B095-D4455A6CFFEA}"/>
    <cellStyle name="Normal 3 2 11 4 2" xfId="3451" xr:uid="{20CB0F58-6EFE-46BD-8F53-6162F24DB080}"/>
    <cellStyle name="Normal 3 2 11 4 2 2" xfId="6399" xr:uid="{393F118A-DAED-4570-82A0-66142B4EECD8}"/>
    <cellStyle name="Normal 3 2 11 4 3" xfId="4956" xr:uid="{5312A7B6-09BE-4ECF-A358-61732CCC371F}"/>
    <cellStyle name="Normal 3 2 11 5" xfId="2739" xr:uid="{61369CE3-7F46-4F4E-9DE6-D6E5F5F6C0C5}"/>
    <cellStyle name="Normal 3 2 11 5 2" xfId="5687" xr:uid="{300DE251-74CE-40B3-88FF-4C93AB55B5EA}"/>
    <cellStyle name="Normal 3 2 11 6" xfId="4215" xr:uid="{5DD5E0D9-0E45-49C2-9FA6-C9683AC2540D}"/>
    <cellStyle name="Normal 3 2 12" xfId="297" xr:uid="{00000000-0005-0000-0000-000019010000}"/>
    <cellStyle name="Normal 3 2 12 2" xfId="298" xr:uid="{00000000-0005-0000-0000-00001A010000}"/>
    <cellStyle name="Normal 3 2 12 2 2" xfId="1232" xr:uid="{46B0659A-81B3-4C74-86A9-39070AE700D2}"/>
    <cellStyle name="Normal 3 2 12 2 2 2" xfId="2363" xr:uid="{778A84B4-08EB-4A38-943A-62B2307ABCE7}"/>
    <cellStyle name="Normal 3 2 12 2 2 2 2" xfId="3805" xr:uid="{DF676F30-5F5C-4AB8-A76E-C13CEA46A561}"/>
    <cellStyle name="Normal 3 2 12 2 2 2 2 2" xfId="6753" xr:uid="{FED10469-B3F0-4AD6-8CD8-DA78964D6BDD}"/>
    <cellStyle name="Normal 3 2 12 2 2 2 3" xfId="5312" xr:uid="{89D21288-BDF7-4D6E-A91C-291A6416436F}"/>
    <cellStyle name="Normal 3 2 12 2 2 3" xfId="3096" xr:uid="{065DCB86-B758-4BF9-BF91-C53033FF0322}"/>
    <cellStyle name="Normal 3 2 12 2 2 3 2" xfId="6044" xr:uid="{BFFED7DF-2885-40AC-9CC2-85ADDF069847}"/>
    <cellStyle name="Normal 3 2 12 2 2 4" xfId="4577" xr:uid="{6BFEC6B2-274B-4DC6-A449-FE9F26339149}"/>
    <cellStyle name="Normal 3 2 12 2 3" xfId="2009" xr:uid="{08FF6422-7CE7-44B0-AD6A-2000953C70F9}"/>
    <cellStyle name="Normal 3 2 12 2 3 2" xfId="3454" xr:uid="{60400EDF-6170-4F19-AA5A-47BC9645C478}"/>
    <cellStyle name="Normal 3 2 12 2 3 2 2" xfId="6402" xr:uid="{1F0CE089-F8C8-4CB1-9C2E-94D4D5251E6C}"/>
    <cellStyle name="Normal 3 2 12 2 3 3" xfId="4959" xr:uid="{F711B397-5CC0-498E-94B6-E8A7E7B23338}"/>
    <cellStyle name="Normal 3 2 12 2 4" xfId="2742" xr:uid="{02178C65-0411-45AE-91E3-72D5D0E47FFF}"/>
    <cellStyle name="Normal 3 2 12 2 4 2" xfId="5690" xr:uid="{B15E117C-5EB3-4D3B-A2B6-7E79954EEB79}"/>
    <cellStyle name="Normal 3 2 12 2 5" xfId="4218" xr:uid="{5B464CC3-95AC-47F1-AD56-E12713D37A33}"/>
    <cellStyle name="Normal 3 2 12 3" xfId="1231" xr:uid="{9A9C116C-8D05-4FDE-AAFA-71CB9E6ABFF6}"/>
    <cellStyle name="Normal 3 2 12 3 2" xfId="2362" xr:uid="{14BC159A-AC27-49C1-AEA2-C20B333B1195}"/>
    <cellStyle name="Normal 3 2 12 3 2 2" xfId="3804" xr:uid="{23AD0592-8F7D-4E65-A19F-79BBFAB4106C}"/>
    <cellStyle name="Normal 3 2 12 3 2 2 2" xfId="6752" xr:uid="{449AE55E-2199-4874-AF87-6BECDC69A29F}"/>
    <cellStyle name="Normal 3 2 12 3 2 3" xfId="5311" xr:uid="{A8207184-53A6-4E10-B4E3-96C479233934}"/>
    <cellStyle name="Normal 3 2 12 3 3" xfId="3095" xr:uid="{DA188F09-D6E0-41E5-9E22-9811C2ECE669}"/>
    <cellStyle name="Normal 3 2 12 3 3 2" xfId="6043" xr:uid="{13410EB8-ECF4-490A-B1EE-65B34409331E}"/>
    <cellStyle name="Normal 3 2 12 3 4" xfId="4576" xr:uid="{2513884E-E3C0-41AC-8155-DFB1FC215D91}"/>
    <cellStyle name="Normal 3 2 12 4" xfId="2008" xr:uid="{1B724617-2951-4F0A-9F73-7F487888C90B}"/>
    <cellStyle name="Normal 3 2 12 4 2" xfId="3453" xr:uid="{B6F4C99A-2468-4874-A820-C2825C9350BB}"/>
    <cellStyle name="Normal 3 2 12 4 2 2" xfId="6401" xr:uid="{3BF53D0D-6858-460D-BB15-E36EACF00C03}"/>
    <cellStyle name="Normal 3 2 12 4 3" xfId="4958" xr:uid="{568E2171-92F7-42D6-9D37-99E95AFAA891}"/>
    <cellStyle name="Normal 3 2 12 5" xfId="2741" xr:uid="{710BA361-01BA-4F86-9ED6-72A331E81B32}"/>
    <cellStyle name="Normal 3 2 12 5 2" xfId="5689" xr:uid="{76B9847D-AE83-4F9B-86F3-D60743AC8007}"/>
    <cellStyle name="Normal 3 2 12 6" xfId="4217" xr:uid="{82931520-A77C-4F5E-A5B7-76B17DF76FC0}"/>
    <cellStyle name="Normal 3 2 13" xfId="299" xr:uid="{00000000-0005-0000-0000-00001B010000}"/>
    <cellStyle name="Normal 3 2 13 2" xfId="300" xr:uid="{00000000-0005-0000-0000-00001C010000}"/>
    <cellStyle name="Normal 3 2 13 2 2" xfId="1234" xr:uid="{0672ED24-8876-4FC1-8AD3-F4655CD12A1D}"/>
    <cellStyle name="Normal 3 2 13 2 2 2" xfId="2365" xr:uid="{2BFBA5A3-FA3A-4B67-AC7A-E356AEC45660}"/>
    <cellStyle name="Normal 3 2 13 2 2 2 2" xfId="3807" xr:uid="{263E6EA7-D39B-4CEA-A1D0-7BF245DB0B04}"/>
    <cellStyle name="Normal 3 2 13 2 2 2 2 2" xfId="6755" xr:uid="{AAEF7F77-EF56-4B07-8652-269B3FCDB0FB}"/>
    <cellStyle name="Normal 3 2 13 2 2 2 3" xfId="5314" xr:uid="{CBE11D55-3EEF-4492-8DD6-77E70B52050C}"/>
    <cellStyle name="Normal 3 2 13 2 2 3" xfId="3098" xr:uid="{89E0CAF9-2AF8-4824-9301-4FA3B75C8BB5}"/>
    <cellStyle name="Normal 3 2 13 2 2 3 2" xfId="6046" xr:uid="{3E0DF449-4D6D-4565-846A-215CD3FCD1B4}"/>
    <cellStyle name="Normal 3 2 13 2 2 4" xfId="4579" xr:uid="{11679D53-342A-4DB7-B3CC-0B17EB17EC28}"/>
    <cellStyle name="Normal 3 2 13 2 3" xfId="2011" xr:uid="{DF4FD255-A653-4E41-BF5B-CB4430E08E40}"/>
    <cellStyle name="Normal 3 2 13 2 3 2" xfId="3456" xr:uid="{E994A98B-1D99-4963-8585-4ED287BDD9FC}"/>
    <cellStyle name="Normal 3 2 13 2 3 2 2" xfId="6404" xr:uid="{1801A5B2-34A3-44CC-A6F8-6675A14DB804}"/>
    <cellStyle name="Normal 3 2 13 2 3 3" xfId="4961" xr:uid="{476829B2-E15B-4E1D-9C12-478D3297C330}"/>
    <cellStyle name="Normal 3 2 13 2 4" xfId="2744" xr:uid="{B15E35B7-7BAD-4A2F-AF8A-74B1FDBC460E}"/>
    <cellStyle name="Normal 3 2 13 2 4 2" xfId="5692" xr:uid="{53C12ADF-87F1-4322-B27F-BEDB5BA9FB44}"/>
    <cellStyle name="Normal 3 2 13 2 5" xfId="4220" xr:uid="{98691C32-720E-4A8E-BD63-E187EDD860E4}"/>
    <cellStyle name="Normal 3 2 13 3" xfId="1233" xr:uid="{3324A75B-B819-4084-8FF1-F4FDAE1FCC25}"/>
    <cellStyle name="Normal 3 2 13 3 2" xfId="2364" xr:uid="{E3F465C3-1925-4C72-9F14-64BB6B49D6EA}"/>
    <cellStyle name="Normal 3 2 13 3 2 2" xfId="3806" xr:uid="{E10D823E-45B2-48C5-9F75-66BD97990ACD}"/>
    <cellStyle name="Normal 3 2 13 3 2 2 2" xfId="6754" xr:uid="{35789030-1FA5-4C12-AB16-49F38AE44CEB}"/>
    <cellStyle name="Normal 3 2 13 3 2 3" xfId="5313" xr:uid="{E7EB3313-00F7-4561-9F53-838F58A1C95F}"/>
    <cellStyle name="Normal 3 2 13 3 3" xfId="3097" xr:uid="{AE13374A-CDA7-4A2E-A4F3-F54BB2906C76}"/>
    <cellStyle name="Normal 3 2 13 3 3 2" xfId="6045" xr:uid="{63755B0B-D796-40AC-8547-E26657E1346A}"/>
    <cellStyle name="Normal 3 2 13 3 4" xfId="4578" xr:uid="{EE652ECC-D446-4B6F-9E1D-BA1A237B6332}"/>
    <cellStyle name="Normal 3 2 13 4" xfId="2010" xr:uid="{B1B7A58A-E1E8-4E5D-9E39-913F7CD9D5E7}"/>
    <cellStyle name="Normal 3 2 13 4 2" xfId="3455" xr:uid="{77412EDF-3A6E-42D0-92DB-7456AA4D49AC}"/>
    <cellStyle name="Normal 3 2 13 4 2 2" xfId="6403" xr:uid="{BA6AB0C7-B98A-4DBC-8841-A7C55E6F080D}"/>
    <cellStyle name="Normal 3 2 13 4 3" xfId="4960" xr:uid="{F58FD434-4A88-48C2-94A2-30AD7E32AD52}"/>
    <cellStyle name="Normal 3 2 13 5" xfId="2743" xr:uid="{A29A60A7-6524-4D3E-88BB-A23DBC096E02}"/>
    <cellStyle name="Normal 3 2 13 5 2" xfId="5691" xr:uid="{2E4A6A0B-7CB1-4D5D-94BD-BEB1C18E4972}"/>
    <cellStyle name="Normal 3 2 13 6" xfId="4219" xr:uid="{C03D4797-246C-41E1-AA3B-6FEB66884F7D}"/>
    <cellStyle name="Normal 3 2 14" xfId="301" xr:uid="{00000000-0005-0000-0000-00001D010000}"/>
    <cellStyle name="Normal 3 2 14 2" xfId="302" xr:uid="{00000000-0005-0000-0000-00001E010000}"/>
    <cellStyle name="Normal 3 2 14 2 2" xfId="1236" xr:uid="{A3D2A9AC-94FE-4412-A5C5-5DA05AB17C61}"/>
    <cellStyle name="Normal 3 2 14 2 2 2" xfId="2367" xr:uid="{6D4B9D48-D6AA-4B35-B2E9-823E89DB22A5}"/>
    <cellStyle name="Normal 3 2 14 2 2 2 2" xfId="3809" xr:uid="{963E7CA7-8FD2-41FA-8406-179D148F8866}"/>
    <cellStyle name="Normal 3 2 14 2 2 2 2 2" xfId="6757" xr:uid="{FB9A3092-8846-4295-86A6-36CD74C49B65}"/>
    <cellStyle name="Normal 3 2 14 2 2 2 3" xfId="5316" xr:uid="{85CFEF7E-FBB8-4CA7-8851-C7F21EF89F86}"/>
    <cellStyle name="Normal 3 2 14 2 2 3" xfId="3100" xr:uid="{DF73A213-EBDD-4D7F-8040-5BC1ACA1923F}"/>
    <cellStyle name="Normal 3 2 14 2 2 3 2" xfId="6048" xr:uid="{0D2ACE38-E432-4A98-AC7B-BED4DD37BB50}"/>
    <cellStyle name="Normal 3 2 14 2 2 4" xfId="4581" xr:uid="{FA775EF8-5993-470E-ABF6-EBCFE6EB23B2}"/>
    <cellStyle name="Normal 3 2 14 2 3" xfId="2013" xr:uid="{D316D614-9D59-4E11-B65B-E265BFA294FE}"/>
    <cellStyle name="Normal 3 2 14 2 3 2" xfId="3458" xr:uid="{F9FA06E0-E73F-4E33-8E61-4FECBEC905AD}"/>
    <cellStyle name="Normal 3 2 14 2 3 2 2" xfId="6406" xr:uid="{A4C18725-A84A-4F00-A182-7B48F6296DAB}"/>
    <cellStyle name="Normal 3 2 14 2 3 3" xfId="4963" xr:uid="{9E7C1C67-7206-404E-9FB4-F1FDA8D0E9D0}"/>
    <cellStyle name="Normal 3 2 14 2 4" xfId="2746" xr:uid="{E3E0DA12-7023-4387-A3FF-FF29CF8B1DE1}"/>
    <cellStyle name="Normal 3 2 14 2 4 2" xfId="5694" xr:uid="{867AA794-D4F2-4996-B357-63D544644AB6}"/>
    <cellStyle name="Normal 3 2 14 2 5" xfId="4222" xr:uid="{E4787065-9826-4F7D-AB1E-EE582AF3A240}"/>
    <cellStyle name="Normal 3 2 14 3" xfId="1235" xr:uid="{D33C07E2-9CF0-4BCD-BF9F-BD308A03AF75}"/>
    <cellStyle name="Normal 3 2 14 3 2" xfId="2366" xr:uid="{A332D173-35D4-4232-AB12-5F445A47A8F7}"/>
    <cellStyle name="Normal 3 2 14 3 2 2" xfId="3808" xr:uid="{37189089-61A1-4BA2-A1DB-CF3F5605D119}"/>
    <cellStyle name="Normal 3 2 14 3 2 2 2" xfId="6756" xr:uid="{EE4A0E95-1E22-433C-8D85-9B934FE4E9EE}"/>
    <cellStyle name="Normal 3 2 14 3 2 3" xfId="5315" xr:uid="{E107D1E5-7258-409D-82C1-99EBE656D17F}"/>
    <cellStyle name="Normal 3 2 14 3 3" xfId="3099" xr:uid="{3FD0BA6E-09D9-4C44-9813-521950110EE8}"/>
    <cellStyle name="Normal 3 2 14 3 3 2" xfId="6047" xr:uid="{8E58E0A7-53B7-41B6-A1F4-876FCFB0AF6D}"/>
    <cellStyle name="Normal 3 2 14 3 4" xfId="4580" xr:uid="{1E4D7B1D-83EB-4F4E-ABF8-E21455D88EA8}"/>
    <cellStyle name="Normal 3 2 14 4" xfId="2012" xr:uid="{A0A356E8-4329-451F-95AF-A061F125C939}"/>
    <cellStyle name="Normal 3 2 14 4 2" xfId="3457" xr:uid="{2016812E-1224-440C-A909-B66B9E0E2731}"/>
    <cellStyle name="Normal 3 2 14 4 2 2" xfId="6405" xr:uid="{BC0E5ED5-64EC-4937-B9D7-0273C4AC0CDA}"/>
    <cellStyle name="Normal 3 2 14 4 3" xfId="4962" xr:uid="{D41ABF10-6761-4A16-A2F7-376B9A3546BD}"/>
    <cellStyle name="Normal 3 2 14 5" xfId="2745" xr:uid="{617EE09F-D1FA-439F-A6CF-0BC6798D1F8A}"/>
    <cellStyle name="Normal 3 2 14 5 2" xfId="5693" xr:uid="{33499AD9-A018-43A4-B24F-0DEA4329C6C8}"/>
    <cellStyle name="Normal 3 2 14 6" xfId="4221" xr:uid="{7F0E1788-E8A7-409D-882B-F73C47AAA426}"/>
    <cellStyle name="Normal 3 2 15" xfId="303" xr:uid="{00000000-0005-0000-0000-00001F010000}"/>
    <cellStyle name="Normal 3 2 15 2" xfId="304" xr:uid="{00000000-0005-0000-0000-000020010000}"/>
    <cellStyle name="Normal 3 2 15 2 2" xfId="1238" xr:uid="{C94A3778-1C75-4145-BE1B-17542BFB9A43}"/>
    <cellStyle name="Normal 3 2 15 2 2 2" xfId="2369" xr:uid="{4A6CF52E-2B6B-408F-B563-7A70F194FB7B}"/>
    <cellStyle name="Normal 3 2 15 2 2 2 2" xfId="3811" xr:uid="{BD3CAFB3-1C82-4615-BE4B-FA5213D4544C}"/>
    <cellStyle name="Normal 3 2 15 2 2 2 2 2" xfId="6759" xr:uid="{3947E32A-39B7-4774-88E1-8A159E72761F}"/>
    <cellStyle name="Normal 3 2 15 2 2 2 3" xfId="5318" xr:uid="{CA72A6CE-813C-4893-A153-7D341AC62DCA}"/>
    <cellStyle name="Normal 3 2 15 2 2 3" xfId="3102" xr:uid="{4305755B-A689-4EAE-82B2-BE20D6B4AB2A}"/>
    <cellStyle name="Normal 3 2 15 2 2 3 2" xfId="6050" xr:uid="{36730A70-4942-4AFC-BE39-772CA9E8D1C8}"/>
    <cellStyle name="Normal 3 2 15 2 2 4" xfId="4583" xr:uid="{849A46B9-EA78-4D1F-A458-458CC0CA2754}"/>
    <cellStyle name="Normal 3 2 15 2 3" xfId="2015" xr:uid="{A92C781D-54D8-47B8-8C59-5D5BD2A6A65C}"/>
    <cellStyle name="Normal 3 2 15 2 3 2" xfId="3460" xr:uid="{D6801268-7979-447B-AF11-ACDF0BBD9459}"/>
    <cellStyle name="Normal 3 2 15 2 3 2 2" xfId="6408" xr:uid="{BD0379A2-9B04-4DF8-9A90-5F255EC0ADC6}"/>
    <cellStyle name="Normal 3 2 15 2 3 3" xfId="4965" xr:uid="{CB9DEFEA-B0E2-4C34-9613-6FE2CB01C4CF}"/>
    <cellStyle name="Normal 3 2 15 2 4" xfId="2748" xr:uid="{B0A91E92-BD7A-4259-B688-F302C8D249C3}"/>
    <cellStyle name="Normal 3 2 15 2 4 2" xfId="5696" xr:uid="{B663BEB9-D8A7-4904-BD89-C5BEE6849D97}"/>
    <cellStyle name="Normal 3 2 15 2 5" xfId="4224" xr:uid="{5901CA72-C882-4149-B74F-631C76EF63CA}"/>
    <cellStyle name="Normal 3 2 15 3" xfId="1237" xr:uid="{D843AA8D-AF73-432A-860A-53511B28FA4E}"/>
    <cellStyle name="Normal 3 2 15 3 2" xfId="2368" xr:uid="{4B2060E0-9B1D-4C09-8917-0035FA598F35}"/>
    <cellStyle name="Normal 3 2 15 3 2 2" xfId="3810" xr:uid="{99BC3396-BCC8-41A1-8233-87CF2011884F}"/>
    <cellStyle name="Normal 3 2 15 3 2 2 2" xfId="6758" xr:uid="{9F353036-E6F9-456A-B987-387167720BF4}"/>
    <cellStyle name="Normal 3 2 15 3 2 3" xfId="5317" xr:uid="{5D0D34A1-2204-49CF-AC4F-5C1B698ED4C2}"/>
    <cellStyle name="Normal 3 2 15 3 3" xfId="3101" xr:uid="{E0082A1C-6108-4CDD-8126-B5F6805F008C}"/>
    <cellStyle name="Normal 3 2 15 3 3 2" xfId="6049" xr:uid="{2DC34562-8428-487B-A716-3D1DD8D7E260}"/>
    <cellStyle name="Normal 3 2 15 3 4" xfId="4582" xr:uid="{1579B510-2A4A-4E91-90D6-9CEEBD8F385A}"/>
    <cellStyle name="Normal 3 2 15 4" xfId="2014" xr:uid="{EEE80234-8829-4F7E-8FCE-6FE938EA82B6}"/>
    <cellStyle name="Normal 3 2 15 4 2" xfId="3459" xr:uid="{CEF464F7-15BC-43AA-8F35-9C802A548DFF}"/>
    <cellStyle name="Normal 3 2 15 4 2 2" xfId="6407" xr:uid="{5FAAE7EB-AA8D-4E2E-8B72-762AC301A1F9}"/>
    <cellStyle name="Normal 3 2 15 4 3" xfId="4964" xr:uid="{80D37BFE-8E28-4547-B2F4-C87A48DF7D57}"/>
    <cellStyle name="Normal 3 2 15 5" xfId="2747" xr:uid="{CD529646-D2C5-4054-85AE-EE305510B5C1}"/>
    <cellStyle name="Normal 3 2 15 5 2" xfId="5695" xr:uid="{88AD4FD7-23C1-46E6-9561-51172DD4A4A9}"/>
    <cellStyle name="Normal 3 2 15 6" xfId="4223" xr:uid="{304F1DDD-5D98-4613-9E29-324894FEAFE5}"/>
    <cellStyle name="Normal 3 2 16" xfId="305" xr:uid="{00000000-0005-0000-0000-000021010000}"/>
    <cellStyle name="Normal 3 2 16 2" xfId="306" xr:uid="{00000000-0005-0000-0000-000022010000}"/>
    <cellStyle name="Normal 3 2 16 2 2" xfId="1240" xr:uid="{A6FF5D2E-3E6C-4AE9-96D0-09C720BDD6C0}"/>
    <cellStyle name="Normal 3 2 16 2 2 2" xfId="2371" xr:uid="{839B09A9-36F3-42C6-A42C-ADF9570C1C67}"/>
    <cellStyle name="Normal 3 2 16 2 2 2 2" xfId="3813" xr:uid="{3BFE10D3-35A9-46E0-B4F3-37A3E9196D4A}"/>
    <cellStyle name="Normal 3 2 16 2 2 2 2 2" xfId="6761" xr:uid="{A9963434-0566-478E-8A5B-33E2D4E30E39}"/>
    <cellStyle name="Normal 3 2 16 2 2 2 3" xfId="5320" xr:uid="{9BBE10F7-F34E-440B-AD2E-9556EE3DD191}"/>
    <cellStyle name="Normal 3 2 16 2 2 3" xfId="3104" xr:uid="{2706E96F-9C82-41DD-B38D-E21AC8EC56F8}"/>
    <cellStyle name="Normal 3 2 16 2 2 3 2" xfId="6052" xr:uid="{999D7621-61AC-4936-946A-408A911441D2}"/>
    <cellStyle name="Normal 3 2 16 2 2 4" xfId="4585" xr:uid="{F348F361-3C21-4AB4-8D33-39FD6D10727B}"/>
    <cellStyle name="Normal 3 2 16 2 3" xfId="2017" xr:uid="{670A8997-90FA-4AF8-8C27-31F1108AFA42}"/>
    <cellStyle name="Normal 3 2 16 2 3 2" xfId="3462" xr:uid="{CCB95162-EBEA-4887-B664-5B40844A3AD5}"/>
    <cellStyle name="Normal 3 2 16 2 3 2 2" xfId="6410" xr:uid="{006DC7EE-F16C-4DC9-91B5-94125CA56AB1}"/>
    <cellStyle name="Normal 3 2 16 2 3 3" xfId="4967" xr:uid="{FDBD9D34-0261-4096-8C4C-58972F1813D2}"/>
    <cellStyle name="Normal 3 2 16 2 4" xfId="2750" xr:uid="{E203084E-9DB1-477A-B019-88C7B3CD08FC}"/>
    <cellStyle name="Normal 3 2 16 2 4 2" xfId="5698" xr:uid="{E29783C2-BDD4-4AFA-BA18-5B6E4F8ED161}"/>
    <cellStyle name="Normal 3 2 16 2 5" xfId="4226" xr:uid="{A7C70913-5195-4D65-8CE6-B8E614F79BC0}"/>
    <cellStyle name="Normal 3 2 16 3" xfId="1239" xr:uid="{B8F97AED-2AA8-4C43-9FCD-907BEC2EDD97}"/>
    <cellStyle name="Normal 3 2 16 3 2" xfId="2370" xr:uid="{CC941664-B792-48D1-95B5-60EEC5DA0BF1}"/>
    <cellStyle name="Normal 3 2 16 3 2 2" xfId="3812" xr:uid="{13FBA791-BDE5-4A52-9B0E-EB0ADD07458A}"/>
    <cellStyle name="Normal 3 2 16 3 2 2 2" xfId="6760" xr:uid="{10BDDF2B-60B9-424A-989E-68A9BB18486C}"/>
    <cellStyle name="Normal 3 2 16 3 2 3" xfId="5319" xr:uid="{46A71244-5274-487F-BC64-6C528C84E4E9}"/>
    <cellStyle name="Normal 3 2 16 3 3" xfId="3103" xr:uid="{9BF4F23E-6D70-46D5-A624-5B2D8C797694}"/>
    <cellStyle name="Normal 3 2 16 3 3 2" xfId="6051" xr:uid="{42B910CC-B3CD-425D-9D42-5B01D7D01FB0}"/>
    <cellStyle name="Normal 3 2 16 3 4" xfId="4584" xr:uid="{8EF7C559-6DC1-4123-8E4F-AD9470F4AC1C}"/>
    <cellStyle name="Normal 3 2 16 4" xfId="2016" xr:uid="{D7764DB2-6427-4C7D-A03B-745F94AEFA25}"/>
    <cellStyle name="Normal 3 2 16 4 2" xfId="3461" xr:uid="{DF56A377-E544-4B20-AC18-924E42036DAE}"/>
    <cellStyle name="Normal 3 2 16 4 2 2" xfId="6409" xr:uid="{F96C66A8-EC30-4811-AD2F-CD5090F19188}"/>
    <cellStyle name="Normal 3 2 16 4 3" xfId="4966" xr:uid="{78B82D86-C1B2-42C4-A6A2-AB89AF75B093}"/>
    <cellStyle name="Normal 3 2 16 5" xfId="2749" xr:uid="{D7AD39AB-3F6D-4AC6-9828-E38190AA3BBB}"/>
    <cellStyle name="Normal 3 2 16 5 2" xfId="5697" xr:uid="{24A27A9A-EF41-403F-826D-9D1B6DDB1978}"/>
    <cellStyle name="Normal 3 2 16 6" xfId="4225" xr:uid="{1FBD694D-32B6-4308-868E-28977A2F20CC}"/>
    <cellStyle name="Normal 3 2 17" xfId="307" xr:uid="{00000000-0005-0000-0000-000023010000}"/>
    <cellStyle name="Normal 3 2 17 2" xfId="308" xr:uid="{00000000-0005-0000-0000-000024010000}"/>
    <cellStyle name="Normal 3 2 17 2 2" xfId="1242" xr:uid="{149744AE-083D-4A2E-8F3E-2A39C618BBE5}"/>
    <cellStyle name="Normal 3 2 17 2 2 2" xfId="2373" xr:uid="{A821963F-B9A5-4CE8-BB5D-C90C7CBC09DD}"/>
    <cellStyle name="Normal 3 2 17 2 2 2 2" xfId="3815" xr:uid="{E47B1993-AADA-47D5-87B6-BAC55B52E11A}"/>
    <cellStyle name="Normal 3 2 17 2 2 2 2 2" xfId="6763" xr:uid="{622E1513-1B6E-4441-B4FA-D75400B50D94}"/>
    <cellStyle name="Normal 3 2 17 2 2 2 3" xfId="5322" xr:uid="{3A493082-E208-455A-A77E-D575320C9400}"/>
    <cellStyle name="Normal 3 2 17 2 2 3" xfId="3106" xr:uid="{5BC8D419-F261-4F62-AA1F-55CDCC3D77CA}"/>
    <cellStyle name="Normal 3 2 17 2 2 3 2" xfId="6054" xr:uid="{7A01ADD3-BDAB-4DF8-8EED-D401106E4FC0}"/>
    <cellStyle name="Normal 3 2 17 2 2 4" xfId="4587" xr:uid="{6FD70F5F-069F-4098-9B56-D7D2513C015B}"/>
    <cellStyle name="Normal 3 2 17 2 3" xfId="2019" xr:uid="{B743198C-3ACC-45F0-AE81-C6611BF2F5DC}"/>
    <cellStyle name="Normal 3 2 17 2 3 2" xfId="3464" xr:uid="{1E585EE6-7602-48D6-8133-AFB800433706}"/>
    <cellStyle name="Normal 3 2 17 2 3 2 2" xfId="6412" xr:uid="{E20F2491-FD08-41BC-99CD-342E85838E21}"/>
    <cellStyle name="Normal 3 2 17 2 3 3" xfId="4969" xr:uid="{BA81CDC9-6498-471F-A944-E82B5F966830}"/>
    <cellStyle name="Normal 3 2 17 2 4" xfId="2752" xr:uid="{2B9DD233-56E5-4339-A74E-641D76533492}"/>
    <cellStyle name="Normal 3 2 17 2 4 2" xfId="5700" xr:uid="{D501A456-399A-44D6-A5B9-FBDB32927D7D}"/>
    <cellStyle name="Normal 3 2 17 2 5" xfId="4228" xr:uid="{7F643ADC-DBE8-437F-86DF-0B1BD048CD2C}"/>
    <cellStyle name="Normal 3 2 17 3" xfId="1241" xr:uid="{BE0A7815-43AC-436C-9379-092F82B13181}"/>
    <cellStyle name="Normal 3 2 17 3 2" xfId="2372" xr:uid="{5C52038F-0866-4F32-ACF3-B19E9E9726BC}"/>
    <cellStyle name="Normal 3 2 17 3 2 2" xfId="3814" xr:uid="{08A2ABB9-8244-4A6B-8A9A-819DF38412D3}"/>
    <cellStyle name="Normal 3 2 17 3 2 2 2" xfId="6762" xr:uid="{E7621DA6-F013-411C-B3D1-C4FF482C5D9A}"/>
    <cellStyle name="Normal 3 2 17 3 2 3" xfId="5321" xr:uid="{6DABE06B-8EB7-4661-891C-8534B35CE245}"/>
    <cellStyle name="Normal 3 2 17 3 3" xfId="3105" xr:uid="{C33A2294-9A57-44E2-92A6-6FAFB89FB1F6}"/>
    <cellStyle name="Normal 3 2 17 3 3 2" xfId="6053" xr:uid="{AD19FA84-9073-4C56-B8B1-EA37453752A3}"/>
    <cellStyle name="Normal 3 2 17 3 4" xfId="4586" xr:uid="{246BA908-A48B-4A5E-B82B-78D1D6B667A7}"/>
    <cellStyle name="Normal 3 2 17 4" xfId="2018" xr:uid="{7C85042D-BD41-4673-ACB3-2467B35A4DFA}"/>
    <cellStyle name="Normal 3 2 17 4 2" xfId="3463" xr:uid="{6C08E156-0884-45C5-84DF-1D234588C541}"/>
    <cellStyle name="Normal 3 2 17 4 2 2" xfId="6411" xr:uid="{545C410B-D1E2-42F2-8408-2BD4D021CE04}"/>
    <cellStyle name="Normal 3 2 17 4 3" xfId="4968" xr:uid="{0977DE85-B2A9-4288-8674-00690FCD0801}"/>
    <cellStyle name="Normal 3 2 17 5" xfId="2751" xr:uid="{0358AD55-B597-4D06-906C-D81342780C24}"/>
    <cellStyle name="Normal 3 2 17 5 2" xfId="5699" xr:uid="{4F74A70E-AB55-4760-A615-F7091ED4C1B1}"/>
    <cellStyle name="Normal 3 2 17 6" xfId="4227" xr:uid="{2EA2BFF5-6FE7-423F-B409-ED7E93BCB839}"/>
    <cellStyle name="Normal 3 2 18" xfId="309" xr:uid="{00000000-0005-0000-0000-000025010000}"/>
    <cellStyle name="Normal 3 2 18 2" xfId="310" xr:uid="{00000000-0005-0000-0000-000026010000}"/>
    <cellStyle name="Normal 3 2 18 2 2" xfId="1244" xr:uid="{6C6E5647-878E-4013-B750-A21923F00259}"/>
    <cellStyle name="Normal 3 2 18 2 2 2" xfId="2375" xr:uid="{754C4755-7C0A-4F7A-9055-A5B1777D8CF1}"/>
    <cellStyle name="Normal 3 2 18 2 2 2 2" xfId="3817" xr:uid="{4893EA94-F06D-49BC-BD4A-06F48FC436AB}"/>
    <cellStyle name="Normal 3 2 18 2 2 2 2 2" xfId="6765" xr:uid="{16C0F61C-0275-4320-800E-1E626BE0CE0E}"/>
    <cellStyle name="Normal 3 2 18 2 2 2 3" xfId="5324" xr:uid="{E1CD687C-5894-48F0-837C-A750E74D2533}"/>
    <cellStyle name="Normal 3 2 18 2 2 3" xfId="3108" xr:uid="{29E2E62A-F6EB-4E8C-9753-FDFC18EAE384}"/>
    <cellStyle name="Normal 3 2 18 2 2 3 2" xfId="6056" xr:uid="{40DAB705-EDCC-46E6-AA6F-53FB036D9D94}"/>
    <cellStyle name="Normal 3 2 18 2 2 4" xfId="4589" xr:uid="{1D1E2FF0-59E3-4518-8A8B-60071D31CA07}"/>
    <cellStyle name="Normal 3 2 18 2 3" xfId="2021" xr:uid="{725E3AA6-BD09-4CBC-B421-81E5DCA49621}"/>
    <cellStyle name="Normal 3 2 18 2 3 2" xfId="3466" xr:uid="{FFB82B6D-74E7-48FD-A789-FF764BBD1D90}"/>
    <cellStyle name="Normal 3 2 18 2 3 2 2" xfId="6414" xr:uid="{FF5E2FA1-A95A-4D33-A7C5-E66AA7EB412D}"/>
    <cellStyle name="Normal 3 2 18 2 3 3" xfId="4971" xr:uid="{A1688CAD-FFBF-488E-B611-3A9853A3C934}"/>
    <cellStyle name="Normal 3 2 18 2 4" xfId="2754" xr:uid="{EFEB54ED-F78A-4CA2-806C-128D746A21F6}"/>
    <cellStyle name="Normal 3 2 18 2 4 2" xfId="5702" xr:uid="{D8F4EC4C-1F6D-4B77-820C-937011CB1BE5}"/>
    <cellStyle name="Normal 3 2 18 2 5" xfId="4230" xr:uid="{983CF2CE-5C13-4D3B-A88A-0B01397DFB40}"/>
    <cellStyle name="Normal 3 2 18 3" xfId="1243" xr:uid="{81315294-1083-4228-A4AB-387D8E871722}"/>
    <cellStyle name="Normal 3 2 18 3 2" xfId="2374" xr:uid="{F9A2311D-F734-447E-A54A-646214270B86}"/>
    <cellStyle name="Normal 3 2 18 3 2 2" xfId="3816" xr:uid="{FC88EA26-D4F8-4AD9-B148-62036D21D28A}"/>
    <cellStyle name="Normal 3 2 18 3 2 2 2" xfId="6764" xr:uid="{BBA1309C-1C5D-48DC-9F9B-4E7201886ACA}"/>
    <cellStyle name="Normal 3 2 18 3 2 3" xfId="5323" xr:uid="{AA0981B1-14AE-4829-988D-6BEDE95FDB5D}"/>
    <cellStyle name="Normal 3 2 18 3 3" xfId="3107" xr:uid="{14B4D8E4-2322-4E02-9E1C-BE8348FD9ADB}"/>
    <cellStyle name="Normal 3 2 18 3 3 2" xfId="6055" xr:uid="{27ED0CA3-859D-43A3-8304-2AEAE5E7130E}"/>
    <cellStyle name="Normal 3 2 18 3 4" xfId="4588" xr:uid="{239C6F2F-A485-4CB2-AF08-5E4D5A27DE3B}"/>
    <cellStyle name="Normal 3 2 18 4" xfId="2020" xr:uid="{471DDCE3-5A65-4663-933F-65C5358F8843}"/>
    <cellStyle name="Normal 3 2 18 4 2" xfId="3465" xr:uid="{31DF5FF0-E4CB-4CCF-A3E1-3FF7CC525DDF}"/>
    <cellStyle name="Normal 3 2 18 4 2 2" xfId="6413" xr:uid="{DC600B2B-DFC1-4FF2-8D9A-D0463FC4AB90}"/>
    <cellStyle name="Normal 3 2 18 4 3" xfId="4970" xr:uid="{63EEF8D9-DA78-46FB-B9A8-A53F977DA1F6}"/>
    <cellStyle name="Normal 3 2 18 5" xfId="2753" xr:uid="{5135531B-9570-4951-B798-EF08D11CD6E6}"/>
    <cellStyle name="Normal 3 2 18 5 2" xfId="5701" xr:uid="{134487CE-E5B9-4688-B1A6-4CD2B9B08DD4}"/>
    <cellStyle name="Normal 3 2 18 6" xfId="4229" xr:uid="{58C15F40-6536-4C8C-91AD-034164DA54DB}"/>
    <cellStyle name="Normal 3 2 19" xfId="311" xr:uid="{00000000-0005-0000-0000-000027010000}"/>
    <cellStyle name="Normal 3 2 19 2" xfId="312" xr:uid="{00000000-0005-0000-0000-000028010000}"/>
    <cellStyle name="Normal 3 2 19 2 2" xfId="1246" xr:uid="{18598C1B-1D20-46BD-B97C-F39FBCB18445}"/>
    <cellStyle name="Normal 3 2 19 2 2 2" xfId="2377" xr:uid="{CAB1DBB1-4D4C-4A70-BB42-034975D4ACEC}"/>
    <cellStyle name="Normal 3 2 19 2 2 2 2" xfId="3819" xr:uid="{79FD8328-130F-490E-A759-FE2D9270D3CB}"/>
    <cellStyle name="Normal 3 2 19 2 2 2 2 2" xfId="6767" xr:uid="{EC2C536D-F8CE-4998-8AC6-300E2A2872EE}"/>
    <cellStyle name="Normal 3 2 19 2 2 2 3" xfId="5326" xr:uid="{3D2394D5-5AC6-4039-A8C5-63B77C814D1F}"/>
    <cellStyle name="Normal 3 2 19 2 2 3" xfId="3110" xr:uid="{807467DF-76CB-462F-8677-1491EDBE31E1}"/>
    <cellStyle name="Normal 3 2 19 2 2 3 2" xfId="6058" xr:uid="{049C673D-6C09-44EE-8973-B9554E216DCF}"/>
    <cellStyle name="Normal 3 2 19 2 2 4" xfId="4591" xr:uid="{9F05A72A-61C7-44D0-942C-83D52B7FFE6A}"/>
    <cellStyle name="Normal 3 2 19 2 3" xfId="2023" xr:uid="{3CE6E286-4404-4526-BBC0-7DB61A311C05}"/>
    <cellStyle name="Normal 3 2 19 2 3 2" xfId="3468" xr:uid="{039131F0-9C92-433E-B853-716E63ECB49D}"/>
    <cellStyle name="Normal 3 2 19 2 3 2 2" xfId="6416" xr:uid="{AA75BD3B-23D5-450B-9AD2-0AF4FDAC9AFB}"/>
    <cellStyle name="Normal 3 2 19 2 3 3" xfId="4973" xr:uid="{CB9A2D42-3F39-4B57-AB1D-4D1779C41A99}"/>
    <cellStyle name="Normal 3 2 19 2 4" xfId="2756" xr:uid="{C21B6A3A-BDFA-4C59-ADD8-61C369B61BDF}"/>
    <cellStyle name="Normal 3 2 19 2 4 2" xfId="5704" xr:uid="{16914520-9399-45B3-A714-065BEEB19692}"/>
    <cellStyle name="Normal 3 2 19 2 5" xfId="4232" xr:uid="{70B09821-BEF4-4F74-A29C-011CFB24431E}"/>
    <cellStyle name="Normal 3 2 19 3" xfId="1245" xr:uid="{9C4FE95B-9F48-4520-94BC-37790E062663}"/>
    <cellStyle name="Normal 3 2 19 3 2" xfId="2376" xr:uid="{5115EE02-41B6-4459-B3B8-F8D36E9DFE8B}"/>
    <cellStyle name="Normal 3 2 19 3 2 2" xfId="3818" xr:uid="{26356838-6678-41BF-BBD8-5B03CD15ECC0}"/>
    <cellStyle name="Normal 3 2 19 3 2 2 2" xfId="6766" xr:uid="{305605B3-B961-4893-9A5A-D29C17A72734}"/>
    <cellStyle name="Normal 3 2 19 3 2 3" xfId="5325" xr:uid="{FE8617A6-9091-494D-BD78-E493E1FB1E3F}"/>
    <cellStyle name="Normal 3 2 19 3 3" xfId="3109" xr:uid="{D0B9CCBF-AA9F-490A-BB97-FF4013A0644C}"/>
    <cellStyle name="Normal 3 2 19 3 3 2" xfId="6057" xr:uid="{100286B4-8EB3-4897-AC53-7D5E96B16843}"/>
    <cellStyle name="Normal 3 2 19 3 4" xfId="4590" xr:uid="{EC076A83-87C0-4D58-B731-94EF1ACC4253}"/>
    <cellStyle name="Normal 3 2 19 4" xfId="2022" xr:uid="{2D848207-90D4-442B-B642-04B917B0B8B2}"/>
    <cellStyle name="Normal 3 2 19 4 2" xfId="3467" xr:uid="{2814A705-7F09-466D-9A81-8FC65F4F5883}"/>
    <cellStyle name="Normal 3 2 19 4 2 2" xfId="6415" xr:uid="{D7D8327A-4A07-4F12-924B-9187339D79CF}"/>
    <cellStyle name="Normal 3 2 19 4 3" xfId="4972" xr:uid="{0196978F-0E3C-4C0D-98D6-02090C7270B3}"/>
    <cellStyle name="Normal 3 2 19 5" xfId="2755" xr:uid="{53BEFCA5-3586-4D2E-86E6-65DEF2522D92}"/>
    <cellStyle name="Normal 3 2 19 5 2" xfId="5703" xr:uid="{573F3A2F-F27B-4E77-BABC-31F0AA0DCEF3}"/>
    <cellStyle name="Normal 3 2 19 6" xfId="4231" xr:uid="{E37A18E4-4C58-4FDB-9012-2E0FE621BA28}"/>
    <cellStyle name="Normal 3 2 2" xfId="313" xr:uid="{00000000-0005-0000-0000-000029010000}"/>
    <cellStyle name="Normal 3 2 2 2" xfId="314" xr:uid="{00000000-0005-0000-0000-00002A010000}"/>
    <cellStyle name="Normal 3 2 2 2 2" xfId="1248" xr:uid="{C6681411-2057-4C8A-B60C-573194932E7A}"/>
    <cellStyle name="Normal 3 2 2 2 2 2" xfId="2379" xr:uid="{3E4BDE1F-AD0A-4548-94C4-88CEE1DAF460}"/>
    <cellStyle name="Normal 3 2 2 2 2 2 2" xfId="3821" xr:uid="{15F1C61C-50A6-4CEE-97D6-47214EEAF2E5}"/>
    <cellStyle name="Normal 3 2 2 2 2 2 2 2" xfId="6769" xr:uid="{1AC65DDE-625D-40BC-83F3-6AAC2550EB29}"/>
    <cellStyle name="Normal 3 2 2 2 2 2 3" xfId="5328" xr:uid="{318183FA-0AD0-4E3A-97E6-33594D1763B3}"/>
    <cellStyle name="Normal 3 2 2 2 2 3" xfId="3112" xr:uid="{B3DE0A1F-8D79-4882-BD63-5EEB843DC81E}"/>
    <cellStyle name="Normal 3 2 2 2 2 3 2" xfId="6060" xr:uid="{044921E5-96CB-4300-BC4F-B05FF19BA2C5}"/>
    <cellStyle name="Normal 3 2 2 2 2 4" xfId="4593" xr:uid="{44B4F7FF-FE64-41B3-904B-7748CE77CA69}"/>
    <cellStyle name="Normal 3 2 2 2 3" xfId="2025" xr:uid="{539640D3-236D-48DA-A9AF-D4D6B6277DA7}"/>
    <cellStyle name="Normal 3 2 2 2 3 2" xfId="3470" xr:uid="{FE8BA1FC-A676-4AFC-84EE-AB03095F1199}"/>
    <cellStyle name="Normal 3 2 2 2 3 2 2" xfId="6418" xr:uid="{2B0FC2D3-5CAE-4521-B5D3-D19DAE4FECF1}"/>
    <cellStyle name="Normal 3 2 2 2 3 3" xfId="4975" xr:uid="{0E395A90-C526-4DC8-AA22-C1EC848C3168}"/>
    <cellStyle name="Normal 3 2 2 2 4" xfId="2758" xr:uid="{9EFBCA6C-6FCA-46BC-9DEA-79D3FD036E1D}"/>
    <cellStyle name="Normal 3 2 2 2 4 2" xfId="5706" xr:uid="{43C9440D-6D18-46FA-8E2B-CC43A154B184}"/>
    <cellStyle name="Normal 3 2 2 2 5" xfId="4234" xr:uid="{812D5280-01BF-4E47-A2D2-D4130E8FC066}"/>
    <cellStyle name="Normal 3 2 2 3" xfId="1247" xr:uid="{912E451A-DE71-49E6-B9C6-572C7E18221B}"/>
    <cellStyle name="Normal 3 2 2 3 2" xfId="2378" xr:uid="{55998E63-9414-488F-A983-0AB93E591D0A}"/>
    <cellStyle name="Normal 3 2 2 3 2 2" xfId="3820" xr:uid="{74548997-3EFE-4E02-9204-1D1FB3767C6A}"/>
    <cellStyle name="Normal 3 2 2 3 2 2 2" xfId="6768" xr:uid="{25CD5302-551F-492D-A859-8146E5B746FF}"/>
    <cellStyle name="Normal 3 2 2 3 2 3" xfId="5327" xr:uid="{272D9468-B6DE-499E-9093-43B82E864FC3}"/>
    <cellStyle name="Normal 3 2 2 3 3" xfId="3111" xr:uid="{0BB491F9-8A34-4FA8-A40F-4EFC9A4C2CF1}"/>
    <cellStyle name="Normal 3 2 2 3 3 2" xfId="6059" xr:uid="{24175414-DBE2-46C7-8680-A43578511447}"/>
    <cellStyle name="Normal 3 2 2 3 4" xfId="4592" xr:uid="{BBCFE352-CF6F-43D1-946A-F94C96460AA7}"/>
    <cellStyle name="Normal 3 2 2 4" xfId="2024" xr:uid="{A1240202-5A40-4A8A-AA9E-22359E627500}"/>
    <cellStyle name="Normal 3 2 2 4 2" xfId="3469" xr:uid="{59DAECA9-0D16-49AE-9C05-975E289A9FE2}"/>
    <cellStyle name="Normal 3 2 2 4 2 2" xfId="6417" xr:uid="{A5807D01-D313-4BFA-87A3-5424EDCA3466}"/>
    <cellStyle name="Normal 3 2 2 4 3" xfId="4974" xr:uid="{858DBDDA-1C54-4AA2-9EF0-AC206772DDDE}"/>
    <cellStyle name="Normal 3 2 2 5" xfId="2757" xr:uid="{AA5F7E79-DEF6-41A7-B07C-5546CBBAAFCA}"/>
    <cellStyle name="Normal 3 2 2 5 2" xfId="5705" xr:uid="{4587C200-694B-406C-A2CA-6889C0A7A57E}"/>
    <cellStyle name="Normal 3 2 2 6" xfId="4233" xr:uid="{5BA071D6-91DA-4BD7-AEF0-0F015C03EF68}"/>
    <cellStyle name="Normal 3 2 20" xfId="315" xr:uid="{00000000-0005-0000-0000-00002B010000}"/>
    <cellStyle name="Normal 3 2 20 2" xfId="316" xr:uid="{00000000-0005-0000-0000-00002C010000}"/>
    <cellStyle name="Normal 3 2 20 2 2" xfId="1250" xr:uid="{E5ABBC47-B3F0-4962-9C72-EF54945EB21A}"/>
    <cellStyle name="Normal 3 2 20 2 2 2" xfId="2381" xr:uid="{527269B4-6970-46B4-BE9F-B5AEC55CCDF3}"/>
    <cellStyle name="Normal 3 2 20 2 2 2 2" xfId="3823" xr:uid="{9B08037C-7E12-47A7-A750-9000D487A60C}"/>
    <cellStyle name="Normal 3 2 20 2 2 2 2 2" xfId="6771" xr:uid="{0618C011-7BC0-4399-85B1-85E3C047FD9C}"/>
    <cellStyle name="Normal 3 2 20 2 2 2 3" xfId="5330" xr:uid="{E884F459-7E1F-4B11-9B9D-7510A1FDA959}"/>
    <cellStyle name="Normal 3 2 20 2 2 3" xfId="3114" xr:uid="{D8FCA646-B30F-4E60-8AFE-FF9321CCBF4C}"/>
    <cellStyle name="Normal 3 2 20 2 2 3 2" xfId="6062" xr:uid="{2D54AD90-D007-4A7B-9267-E881ADAA889A}"/>
    <cellStyle name="Normal 3 2 20 2 2 4" xfId="4595" xr:uid="{415FFF1D-224F-4DF7-A139-01686349D8B9}"/>
    <cellStyle name="Normal 3 2 20 2 3" xfId="2027" xr:uid="{D3915209-90DB-42F6-BFC6-1286C09A99F7}"/>
    <cellStyle name="Normal 3 2 20 2 3 2" xfId="3472" xr:uid="{FC654840-8E21-4C08-9BF2-0B65B51D585E}"/>
    <cellStyle name="Normal 3 2 20 2 3 2 2" xfId="6420" xr:uid="{25BB8DDE-12E4-4153-AF0F-3AE32FEA5D6D}"/>
    <cellStyle name="Normal 3 2 20 2 3 3" xfId="4977" xr:uid="{45D7A8A1-B620-4639-A01F-01D4A087591F}"/>
    <cellStyle name="Normal 3 2 20 2 4" xfId="2760" xr:uid="{92A8A689-5430-490C-A0CA-203AF20C9D98}"/>
    <cellStyle name="Normal 3 2 20 2 4 2" xfId="5708" xr:uid="{8485AF7D-8B9D-4F40-A6C9-21152E86B902}"/>
    <cellStyle name="Normal 3 2 20 2 5" xfId="4236" xr:uid="{73A94A7C-2CAE-4468-ACFE-4D03F9C98E49}"/>
    <cellStyle name="Normal 3 2 20 3" xfId="1249" xr:uid="{FAD30280-8244-4B9B-A319-5E0E6BF3D313}"/>
    <cellStyle name="Normal 3 2 20 3 2" xfId="2380" xr:uid="{DBB4B4BA-70CF-4B08-A83D-6492A0951016}"/>
    <cellStyle name="Normal 3 2 20 3 2 2" xfId="3822" xr:uid="{CADAF3E5-C572-4964-906A-EC448651DD6A}"/>
    <cellStyle name="Normal 3 2 20 3 2 2 2" xfId="6770" xr:uid="{52679649-CA95-4E5F-956C-F6A68F733B97}"/>
    <cellStyle name="Normal 3 2 20 3 2 3" xfId="5329" xr:uid="{76592C3B-C5C8-465E-B6D3-A21D88614710}"/>
    <cellStyle name="Normal 3 2 20 3 3" xfId="3113" xr:uid="{C256D52D-9985-4E9C-846F-5A15436DB335}"/>
    <cellStyle name="Normal 3 2 20 3 3 2" xfId="6061" xr:uid="{FABB5B3D-83B3-439F-8531-F4B5E180FA5C}"/>
    <cellStyle name="Normal 3 2 20 3 4" xfId="4594" xr:uid="{C439820D-9B50-434D-AFC0-F622FD1E98BB}"/>
    <cellStyle name="Normal 3 2 20 4" xfId="2026" xr:uid="{D60ED509-3E47-46F0-8951-23C666C5C505}"/>
    <cellStyle name="Normal 3 2 20 4 2" xfId="3471" xr:uid="{B2EEB6AE-25E2-4C39-8797-CB1737FEEABC}"/>
    <cellStyle name="Normal 3 2 20 4 2 2" xfId="6419" xr:uid="{46949EC6-CD1D-48B4-B4EC-2B6B63BBF74F}"/>
    <cellStyle name="Normal 3 2 20 4 3" xfId="4976" xr:uid="{46461486-08D9-40AE-8170-DE66EC7F1B2C}"/>
    <cellStyle name="Normal 3 2 20 5" xfId="2759" xr:uid="{6C9BBD10-7005-44F3-A6E0-5FB433AAE79D}"/>
    <cellStyle name="Normal 3 2 20 5 2" xfId="5707" xr:uid="{BE544BA4-3941-4F4A-91BC-CD94548FC98D}"/>
    <cellStyle name="Normal 3 2 20 6" xfId="4235" xr:uid="{7C8659A0-1D90-4255-8921-38E2C0F62771}"/>
    <cellStyle name="Normal 3 2 21" xfId="317" xr:uid="{00000000-0005-0000-0000-00002D010000}"/>
    <cellStyle name="Normal 3 2 21 2" xfId="318" xr:uid="{00000000-0005-0000-0000-00002E010000}"/>
    <cellStyle name="Normal 3 2 21 2 2" xfId="1252" xr:uid="{6222530D-198F-4A1B-90FB-18495FBF0008}"/>
    <cellStyle name="Normal 3 2 21 2 2 2" xfId="2383" xr:uid="{00542159-3685-4463-ABC0-5390B76EB013}"/>
    <cellStyle name="Normal 3 2 21 2 2 2 2" xfId="3825" xr:uid="{364E2B7F-2082-489A-B37A-1C9101A53152}"/>
    <cellStyle name="Normal 3 2 21 2 2 2 2 2" xfId="6773" xr:uid="{F51E28EA-0877-41F6-B687-00E3E82B5A27}"/>
    <cellStyle name="Normal 3 2 21 2 2 2 3" xfId="5332" xr:uid="{D9A13A8A-9C6A-44CB-A26B-296C070A310C}"/>
    <cellStyle name="Normal 3 2 21 2 2 3" xfId="3116" xr:uid="{CDB3330B-0B14-40D4-AE8A-0EBFCBAA7CB9}"/>
    <cellStyle name="Normal 3 2 21 2 2 3 2" xfId="6064" xr:uid="{CC29BEF6-8DB4-496F-9ABC-2C19C8A52E27}"/>
    <cellStyle name="Normal 3 2 21 2 2 4" xfId="4597" xr:uid="{E4553B22-1763-471F-9A6C-A5CD380E9EBB}"/>
    <cellStyle name="Normal 3 2 21 2 3" xfId="2029" xr:uid="{CB5B4AE2-BCB2-48FF-9CC8-D8D65DF5C1AE}"/>
    <cellStyle name="Normal 3 2 21 2 3 2" xfId="3474" xr:uid="{3D1CE67D-355A-4BCA-B487-716807B12BCD}"/>
    <cellStyle name="Normal 3 2 21 2 3 2 2" xfId="6422" xr:uid="{E9806647-93C3-4A58-A6B4-86F175B5203F}"/>
    <cellStyle name="Normal 3 2 21 2 3 3" xfId="4979" xr:uid="{2AF0CA12-1855-48E3-8807-C56CA30F95A4}"/>
    <cellStyle name="Normal 3 2 21 2 4" xfId="2762" xr:uid="{04691D75-8160-4635-9262-08D0593A9DA3}"/>
    <cellStyle name="Normal 3 2 21 2 4 2" xfId="5710" xr:uid="{9DD58570-B988-4575-9BFB-636111806C77}"/>
    <cellStyle name="Normal 3 2 21 2 5" xfId="4238" xr:uid="{194B8FEC-55F0-4C06-9001-B5BD61828ECE}"/>
    <cellStyle name="Normal 3 2 21 3" xfId="1251" xr:uid="{54B8D57E-2FE6-403D-8627-F0973F42F041}"/>
    <cellStyle name="Normal 3 2 21 3 2" xfId="2382" xr:uid="{09723732-181B-4830-A769-7D28F60EF999}"/>
    <cellStyle name="Normal 3 2 21 3 2 2" xfId="3824" xr:uid="{3E5CF142-B147-453A-8971-3F972D0E9529}"/>
    <cellStyle name="Normal 3 2 21 3 2 2 2" xfId="6772" xr:uid="{5CE5C9D8-9BF9-4E62-818A-8FEE6CD7FBE0}"/>
    <cellStyle name="Normal 3 2 21 3 2 3" xfId="5331" xr:uid="{443B9CD8-15E2-4F4F-BD89-82C9366BB1AB}"/>
    <cellStyle name="Normal 3 2 21 3 3" xfId="3115" xr:uid="{FC537C5E-DEC6-42F2-9DAC-851980C9B691}"/>
    <cellStyle name="Normal 3 2 21 3 3 2" xfId="6063" xr:uid="{A8CF38C4-79E0-4664-A898-A737ADB55A9B}"/>
    <cellStyle name="Normal 3 2 21 3 4" xfId="4596" xr:uid="{B5588436-547A-4CC8-B60D-2DBFB1CA9BD3}"/>
    <cellStyle name="Normal 3 2 21 4" xfId="2028" xr:uid="{665D4DC7-7838-4663-AF42-027C0EC8CD50}"/>
    <cellStyle name="Normal 3 2 21 4 2" xfId="3473" xr:uid="{0B46CF38-9051-4D57-9009-9463B30C6EAB}"/>
    <cellStyle name="Normal 3 2 21 4 2 2" xfId="6421" xr:uid="{98DF3DC9-B988-4C9D-AA6D-613221848FF3}"/>
    <cellStyle name="Normal 3 2 21 4 3" xfId="4978" xr:uid="{444720A2-6121-4672-ACD9-1EA8886EE06A}"/>
    <cellStyle name="Normal 3 2 21 5" xfId="2761" xr:uid="{B37EC22C-815A-4CCD-93FE-FB4D5F073230}"/>
    <cellStyle name="Normal 3 2 21 5 2" xfId="5709" xr:uid="{98A0775E-C3F8-4968-9838-DA44FC665E68}"/>
    <cellStyle name="Normal 3 2 21 6" xfId="4237" xr:uid="{A6B81F5D-3467-46E7-8FF4-C9DE56218D34}"/>
    <cellStyle name="Normal 3 2 22" xfId="319" xr:uid="{00000000-0005-0000-0000-00002F010000}"/>
    <cellStyle name="Normal 3 2 22 2" xfId="320" xr:uid="{00000000-0005-0000-0000-000030010000}"/>
    <cellStyle name="Normal 3 2 22 2 2" xfId="1254" xr:uid="{3923C2E7-5C10-4007-B257-B9718CCFF3E4}"/>
    <cellStyle name="Normal 3 2 22 2 2 2" xfId="2385" xr:uid="{A040F3AD-5464-4ECF-9B7D-5945C780885B}"/>
    <cellStyle name="Normal 3 2 22 2 2 2 2" xfId="3827" xr:uid="{B6E5FFC3-1029-4274-857B-8CCF557E1552}"/>
    <cellStyle name="Normal 3 2 22 2 2 2 2 2" xfId="6775" xr:uid="{39A8F7F7-516B-413F-80B5-739D5B398081}"/>
    <cellStyle name="Normal 3 2 22 2 2 2 3" xfId="5334" xr:uid="{5F06D34F-C2C6-477F-AB7F-8C89813F1E31}"/>
    <cellStyle name="Normal 3 2 22 2 2 3" xfId="3118" xr:uid="{D37E75D6-0A6E-410F-ADF5-6FDAC640E98C}"/>
    <cellStyle name="Normal 3 2 22 2 2 3 2" xfId="6066" xr:uid="{3C68BC5C-2F33-4E52-85DE-2AD949FB77D9}"/>
    <cellStyle name="Normal 3 2 22 2 2 4" xfId="4599" xr:uid="{B83F2B49-74BD-4700-8563-E51BE4C1ED79}"/>
    <cellStyle name="Normal 3 2 22 2 3" xfId="2031" xr:uid="{5FCFCEE2-BFBD-4FE0-BE51-5028591D9C25}"/>
    <cellStyle name="Normal 3 2 22 2 3 2" xfId="3476" xr:uid="{1E097E3D-DFC8-4DCC-985E-FB228065554B}"/>
    <cellStyle name="Normal 3 2 22 2 3 2 2" xfId="6424" xr:uid="{C8C88F78-4009-4B1C-84BF-853E7CEEC9A6}"/>
    <cellStyle name="Normal 3 2 22 2 3 3" xfId="4981" xr:uid="{A89670D4-4407-4D58-9BBB-D918F1BF5732}"/>
    <cellStyle name="Normal 3 2 22 2 4" xfId="2764" xr:uid="{FB8B1EA7-98B6-4795-B104-B65313F274DA}"/>
    <cellStyle name="Normal 3 2 22 2 4 2" xfId="5712" xr:uid="{F3ABC3C8-B907-4225-807C-4DE07D77238A}"/>
    <cellStyle name="Normal 3 2 22 2 5" xfId="4240" xr:uid="{7CA4BB73-2794-478D-A8B2-43CCA145DAE7}"/>
    <cellStyle name="Normal 3 2 22 3" xfId="1253" xr:uid="{AEF042C8-5E8C-4DC8-83F6-700F683749CD}"/>
    <cellStyle name="Normal 3 2 22 3 2" xfId="2384" xr:uid="{15C20543-0346-47E0-889A-CD58AD8E5AD6}"/>
    <cellStyle name="Normal 3 2 22 3 2 2" xfId="3826" xr:uid="{0244ADA9-DC92-4F18-BA22-619A9E5414BA}"/>
    <cellStyle name="Normal 3 2 22 3 2 2 2" xfId="6774" xr:uid="{A1C5542C-A99A-4580-A22B-861ACB379BD4}"/>
    <cellStyle name="Normal 3 2 22 3 2 3" xfId="5333" xr:uid="{AAC43DE9-F5C1-406E-819B-2A1FE94BD3A4}"/>
    <cellStyle name="Normal 3 2 22 3 3" xfId="3117" xr:uid="{69303477-A67B-47E9-8A67-A07622B5E6B6}"/>
    <cellStyle name="Normal 3 2 22 3 3 2" xfId="6065" xr:uid="{63DC0474-399A-4E20-A45F-6DB5E1C245DB}"/>
    <cellStyle name="Normal 3 2 22 3 4" xfId="4598" xr:uid="{53926C12-47A3-468A-9163-F0794F1C0BE0}"/>
    <cellStyle name="Normal 3 2 22 4" xfId="2030" xr:uid="{15CED364-37D2-47C1-9DBD-0E078A51E8C6}"/>
    <cellStyle name="Normal 3 2 22 4 2" xfId="3475" xr:uid="{F38AE898-897F-40AF-A6EA-104F8236E996}"/>
    <cellStyle name="Normal 3 2 22 4 2 2" xfId="6423" xr:uid="{66D96461-AF1E-4CA6-B76B-AC52856A562E}"/>
    <cellStyle name="Normal 3 2 22 4 3" xfId="4980" xr:uid="{5EF21695-1CC0-4BD6-8B9B-ECE8776D9B8E}"/>
    <cellStyle name="Normal 3 2 22 5" xfId="2763" xr:uid="{064BB2D2-6EF5-4809-ABF5-4F539220BB98}"/>
    <cellStyle name="Normal 3 2 22 5 2" xfId="5711" xr:uid="{BC8B66CD-DB6C-45D9-BA24-13A892FD85A5}"/>
    <cellStyle name="Normal 3 2 22 6" xfId="4239" xr:uid="{C52641B1-37E5-42BD-BFAF-C1C962E7A88E}"/>
    <cellStyle name="Normal 3 2 23" xfId="321" xr:uid="{00000000-0005-0000-0000-000031010000}"/>
    <cellStyle name="Normal 3 2 23 2" xfId="322" xr:uid="{00000000-0005-0000-0000-000032010000}"/>
    <cellStyle name="Normal 3 2 23 2 2" xfId="1256" xr:uid="{9D00A96E-E6EC-4C10-B7D0-6B7C5230877F}"/>
    <cellStyle name="Normal 3 2 23 2 2 2" xfId="2387" xr:uid="{BBDEED3F-4D48-4F90-ABA1-0C28CFCEF7E9}"/>
    <cellStyle name="Normal 3 2 23 2 2 2 2" xfId="3829" xr:uid="{D74D715C-37B9-4280-9112-5652F9F9E09C}"/>
    <cellStyle name="Normal 3 2 23 2 2 2 2 2" xfId="6777" xr:uid="{6EE8D002-E103-4C23-89A2-AE8D4EC35AFF}"/>
    <cellStyle name="Normal 3 2 23 2 2 2 3" xfId="5336" xr:uid="{B3011CDF-AA80-4FAA-B164-B9355625A8C8}"/>
    <cellStyle name="Normal 3 2 23 2 2 3" xfId="3120" xr:uid="{7F8222C4-7C73-4180-BA71-625E42E60C3F}"/>
    <cellStyle name="Normal 3 2 23 2 2 3 2" xfId="6068" xr:uid="{E018F655-6C20-48FC-B07D-A9CF1A2C3449}"/>
    <cellStyle name="Normal 3 2 23 2 2 4" xfId="4601" xr:uid="{2D657C2E-1F94-4DA3-8EDC-B3C4739D2CAB}"/>
    <cellStyle name="Normal 3 2 23 2 3" xfId="2033" xr:uid="{69BDF947-E1E4-498B-8373-E29B46D61F40}"/>
    <cellStyle name="Normal 3 2 23 2 3 2" xfId="3478" xr:uid="{9A3FA53D-EB68-4929-A5EE-4500EFF39DE7}"/>
    <cellStyle name="Normal 3 2 23 2 3 2 2" xfId="6426" xr:uid="{E95A0817-5B65-4DF6-BD33-FF1D3A2AD21B}"/>
    <cellStyle name="Normal 3 2 23 2 3 3" xfId="4983" xr:uid="{C8EFA792-B9E8-43B7-BAE2-1CE48830D303}"/>
    <cellStyle name="Normal 3 2 23 2 4" xfId="2766" xr:uid="{12F8BD4B-B2C1-49B6-9FA7-BE460CFC0AE8}"/>
    <cellStyle name="Normal 3 2 23 2 4 2" xfId="5714" xr:uid="{E5E2618B-B86E-4D1D-A784-A6A5B7B8C07A}"/>
    <cellStyle name="Normal 3 2 23 2 5" xfId="4242" xr:uid="{216B9712-D490-4C31-A390-3CFC948C8CD8}"/>
    <cellStyle name="Normal 3 2 23 3" xfId="1255" xr:uid="{116CEE33-8497-4A86-84C1-97FC7A7794A0}"/>
    <cellStyle name="Normal 3 2 23 3 2" xfId="2386" xr:uid="{0B1BC5A3-C535-4871-A95E-599F96096A56}"/>
    <cellStyle name="Normal 3 2 23 3 2 2" xfId="3828" xr:uid="{472692AC-8E59-4F0C-A8E5-BF69152EB886}"/>
    <cellStyle name="Normal 3 2 23 3 2 2 2" xfId="6776" xr:uid="{14A817B2-AD17-4A10-88B7-65AB1236D43F}"/>
    <cellStyle name="Normal 3 2 23 3 2 3" xfId="5335" xr:uid="{0729E056-959D-48A3-99A3-DAB6B1455124}"/>
    <cellStyle name="Normal 3 2 23 3 3" xfId="3119" xr:uid="{F8A3AEBD-020C-444E-A4E5-A237895437C4}"/>
    <cellStyle name="Normal 3 2 23 3 3 2" xfId="6067" xr:uid="{94EA80B0-BE97-4765-9C4F-6274CD61ECBF}"/>
    <cellStyle name="Normal 3 2 23 3 4" xfId="4600" xr:uid="{62BCDC70-3D72-454C-AEAF-10558D2AC0C1}"/>
    <cellStyle name="Normal 3 2 23 4" xfId="2032" xr:uid="{FFA713A2-13BC-4788-B9D9-BFB53318C64C}"/>
    <cellStyle name="Normal 3 2 23 4 2" xfId="3477" xr:uid="{9696E609-42F4-4A0F-82BE-00137C589E18}"/>
    <cellStyle name="Normal 3 2 23 4 2 2" xfId="6425" xr:uid="{0B90D94B-0838-4562-A466-A40EF9714E8F}"/>
    <cellStyle name="Normal 3 2 23 4 3" xfId="4982" xr:uid="{26C58E4F-ACDA-4077-ABEB-A706224D41DB}"/>
    <cellStyle name="Normal 3 2 23 5" xfId="2765" xr:uid="{B7CA6A2C-8CAA-4CB0-BCB0-97FD065D8298}"/>
    <cellStyle name="Normal 3 2 23 5 2" xfId="5713" xr:uid="{5CB43952-B011-4C67-9E6B-64E6787841AF}"/>
    <cellStyle name="Normal 3 2 23 6" xfId="4241" xr:uid="{67790F07-16D6-44AA-8F0D-E08C02F70E4F}"/>
    <cellStyle name="Normal 3 2 24" xfId="323" xr:uid="{00000000-0005-0000-0000-000033010000}"/>
    <cellStyle name="Normal 3 2 24 2" xfId="324" xr:uid="{00000000-0005-0000-0000-000034010000}"/>
    <cellStyle name="Normal 3 2 24 2 2" xfId="1258" xr:uid="{19CC67E9-C03B-44E2-B448-E88A14B4040E}"/>
    <cellStyle name="Normal 3 2 24 2 2 2" xfId="2389" xr:uid="{C943B097-3DB2-4E9B-B5CD-2190394916F7}"/>
    <cellStyle name="Normal 3 2 24 2 2 2 2" xfId="3831" xr:uid="{F07B1A4F-BDDB-4868-B350-68954809135D}"/>
    <cellStyle name="Normal 3 2 24 2 2 2 2 2" xfId="6779" xr:uid="{ECD7D641-0E6A-4FC4-AA58-47B88376185D}"/>
    <cellStyle name="Normal 3 2 24 2 2 2 3" xfId="5338" xr:uid="{2A49F048-3811-4FA4-8519-5C381054DBB9}"/>
    <cellStyle name="Normal 3 2 24 2 2 3" xfId="3122" xr:uid="{5BEA1CC5-DEAF-40B8-A7D4-4F49528DA26E}"/>
    <cellStyle name="Normal 3 2 24 2 2 3 2" xfId="6070" xr:uid="{52A08EB8-8109-40ED-9D47-5052E60C2ABD}"/>
    <cellStyle name="Normal 3 2 24 2 2 4" xfId="4603" xr:uid="{DDC49E85-5D94-4A22-B52A-DE9A0E92FC10}"/>
    <cellStyle name="Normal 3 2 24 2 3" xfId="2035" xr:uid="{45E04E91-0441-4216-887E-B2EE284E383B}"/>
    <cellStyle name="Normal 3 2 24 2 3 2" xfId="3480" xr:uid="{D9772BBD-9751-4235-BF1D-03B372A42669}"/>
    <cellStyle name="Normal 3 2 24 2 3 2 2" xfId="6428" xr:uid="{8741F308-1DF5-4DF5-AA9C-385CA2A691E3}"/>
    <cellStyle name="Normal 3 2 24 2 3 3" xfId="4985" xr:uid="{31E81767-623A-46D7-8283-8E8C43B98659}"/>
    <cellStyle name="Normal 3 2 24 2 4" xfId="2768" xr:uid="{6052CC00-71F8-4582-888B-9A4BF44F1638}"/>
    <cellStyle name="Normal 3 2 24 2 4 2" xfId="5716" xr:uid="{A1E57AE0-E263-4D3F-9FC3-ABD246E64F52}"/>
    <cellStyle name="Normal 3 2 24 2 5" xfId="4244" xr:uid="{CFDA00DF-9870-486F-B426-02C39CA4CCB2}"/>
    <cellStyle name="Normal 3 2 24 3" xfId="1257" xr:uid="{2DECAA64-AE1F-47C3-9F31-71153726DFC7}"/>
    <cellStyle name="Normal 3 2 24 3 2" xfId="2388" xr:uid="{B1B85959-419E-4F8C-8362-7A412C1CDD4D}"/>
    <cellStyle name="Normal 3 2 24 3 2 2" xfId="3830" xr:uid="{9DE0E2E7-DA0C-48AC-A35F-E4A06DAAB241}"/>
    <cellStyle name="Normal 3 2 24 3 2 2 2" xfId="6778" xr:uid="{E177F646-50BD-47C8-B552-ACA65C18DA18}"/>
    <cellStyle name="Normal 3 2 24 3 2 3" xfId="5337" xr:uid="{9B663483-B4AB-4182-B849-F4112DC13897}"/>
    <cellStyle name="Normal 3 2 24 3 3" xfId="3121" xr:uid="{21EA51E3-FA9E-477B-8EAF-D795262CC9FF}"/>
    <cellStyle name="Normal 3 2 24 3 3 2" xfId="6069" xr:uid="{C9EC596D-8DF2-444E-9422-640ED74CCB1C}"/>
    <cellStyle name="Normal 3 2 24 3 4" xfId="4602" xr:uid="{26A83796-0FF6-4AA4-A00C-F86CBFE09674}"/>
    <cellStyle name="Normal 3 2 24 4" xfId="2034" xr:uid="{BB0976CF-9AC2-4156-BCC3-342C7F094A11}"/>
    <cellStyle name="Normal 3 2 24 4 2" xfId="3479" xr:uid="{AB82B6F0-C316-4AD1-A011-36593E42ED08}"/>
    <cellStyle name="Normal 3 2 24 4 2 2" xfId="6427" xr:uid="{0460271B-2DE1-4C0A-AC97-6C21F4B21216}"/>
    <cellStyle name="Normal 3 2 24 4 3" xfId="4984" xr:uid="{77726146-8A97-4329-B865-BC42BF7E7A89}"/>
    <cellStyle name="Normal 3 2 24 5" xfId="2767" xr:uid="{FA2625AD-F9BF-4186-8D0E-F913A8DE4D1D}"/>
    <cellStyle name="Normal 3 2 24 5 2" xfId="5715" xr:uid="{BD179527-2B82-43DA-9673-49F06CD8B54E}"/>
    <cellStyle name="Normal 3 2 24 6" xfId="4243" xr:uid="{6D663418-39EF-4FD4-A7ED-D7EB1CD68A1B}"/>
    <cellStyle name="Normal 3 2 25" xfId="325" xr:uid="{00000000-0005-0000-0000-000035010000}"/>
    <cellStyle name="Normal 3 2 25 2" xfId="326" xr:uid="{00000000-0005-0000-0000-000036010000}"/>
    <cellStyle name="Normal 3 2 25 2 2" xfId="1260" xr:uid="{A5E884AD-E34E-4550-BCC0-E2E62C6F651B}"/>
    <cellStyle name="Normal 3 2 25 2 2 2" xfId="2391" xr:uid="{50270E9B-443A-4BE1-9C83-FD6EBAC2385C}"/>
    <cellStyle name="Normal 3 2 25 2 2 2 2" xfId="3833" xr:uid="{430A60F1-C380-4EC2-B9CD-DCAD3D591675}"/>
    <cellStyle name="Normal 3 2 25 2 2 2 2 2" xfId="6781" xr:uid="{C31DFCC5-EED6-488E-9E33-0A3CA4D277FF}"/>
    <cellStyle name="Normal 3 2 25 2 2 2 3" xfId="5340" xr:uid="{05B3A0E1-96E4-4354-B1A9-78C55E845E13}"/>
    <cellStyle name="Normal 3 2 25 2 2 3" xfId="3124" xr:uid="{0FD2CEB6-44B4-4B71-B02F-C0FA752EAA8F}"/>
    <cellStyle name="Normal 3 2 25 2 2 3 2" xfId="6072" xr:uid="{8889458C-6B8F-4053-93CF-EA8661D6C6D8}"/>
    <cellStyle name="Normal 3 2 25 2 2 4" xfId="4605" xr:uid="{08E97590-C4F0-463F-BD55-EB36FCBF976D}"/>
    <cellStyle name="Normal 3 2 25 2 3" xfId="2037" xr:uid="{5A584409-157C-4ED8-9603-A03A52DE4EBE}"/>
    <cellStyle name="Normal 3 2 25 2 3 2" xfId="3482" xr:uid="{41BFBD25-A1F5-4627-80FB-12BB5F1606EB}"/>
    <cellStyle name="Normal 3 2 25 2 3 2 2" xfId="6430" xr:uid="{92CD7B2F-FD70-40CB-9986-D98B750A722D}"/>
    <cellStyle name="Normal 3 2 25 2 3 3" xfId="4987" xr:uid="{FAC24956-4123-4DFA-8A90-31100A49B946}"/>
    <cellStyle name="Normal 3 2 25 2 4" xfId="2770" xr:uid="{AE04DCEC-C1EB-430B-AB4B-F666F5ADD409}"/>
    <cellStyle name="Normal 3 2 25 2 4 2" xfId="5718" xr:uid="{D6FF8D00-B71D-44A6-BAEB-EB75D1BFFA95}"/>
    <cellStyle name="Normal 3 2 25 2 5" xfId="4246" xr:uid="{DCD86192-3080-4A28-95E7-8294A59B0E12}"/>
    <cellStyle name="Normal 3 2 25 3" xfId="1259" xr:uid="{9379C46B-43FB-444C-A451-FE087FFD7385}"/>
    <cellStyle name="Normal 3 2 25 3 2" xfId="2390" xr:uid="{1D727944-D2E6-462B-8941-5AE6EB72CB9E}"/>
    <cellStyle name="Normal 3 2 25 3 2 2" xfId="3832" xr:uid="{2CCB0031-7772-4B03-98C0-F5F31D8F1916}"/>
    <cellStyle name="Normal 3 2 25 3 2 2 2" xfId="6780" xr:uid="{40E61276-5166-4120-BC9E-A0CCCC2DAC9B}"/>
    <cellStyle name="Normal 3 2 25 3 2 3" xfId="5339" xr:uid="{8D10A8AD-8506-4BD4-A774-FC464ED70C7C}"/>
    <cellStyle name="Normal 3 2 25 3 3" xfId="3123" xr:uid="{F97B7B49-E1ED-45B3-8AD4-B4602B7CDA92}"/>
    <cellStyle name="Normal 3 2 25 3 3 2" xfId="6071" xr:uid="{F89335F8-5CC5-4D61-A442-3EB55D536016}"/>
    <cellStyle name="Normal 3 2 25 3 4" xfId="4604" xr:uid="{8803ED4E-41C4-453A-A8B3-4EF058EBC619}"/>
    <cellStyle name="Normal 3 2 25 4" xfId="2036" xr:uid="{9AD00644-F601-4C3B-9E77-D831A64CE818}"/>
    <cellStyle name="Normal 3 2 25 4 2" xfId="3481" xr:uid="{D3F5292E-3B98-442F-A6BC-2C92B3F00B3B}"/>
    <cellStyle name="Normal 3 2 25 4 2 2" xfId="6429" xr:uid="{59741E58-4112-408E-8411-A3950309D981}"/>
    <cellStyle name="Normal 3 2 25 4 3" xfId="4986" xr:uid="{09751F1A-1C2B-4268-AE3C-7EAEAC4030DF}"/>
    <cellStyle name="Normal 3 2 25 5" xfId="2769" xr:uid="{CC6F5396-F900-4092-97D7-F136D1BB26D5}"/>
    <cellStyle name="Normal 3 2 25 5 2" xfId="5717" xr:uid="{0358F261-8FF3-42AC-AC4A-BE9A2B54D188}"/>
    <cellStyle name="Normal 3 2 25 6" xfId="4245" xr:uid="{4788A8DB-FFF5-4A43-B2E8-F2778235AC54}"/>
    <cellStyle name="Normal 3 2 26" xfId="327" xr:uid="{00000000-0005-0000-0000-000037010000}"/>
    <cellStyle name="Normal 3 2 26 2" xfId="328" xr:uid="{00000000-0005-0000-0000-000038010000}"/>
    <cellStyle name="Normal 3 2 26 2 2" xfId="1262" xr:uid="{0C005164-C646-479C-A571-6A47B11970CA}"/>
    <cellStyle name="Normal 3 2 26 2 2 2" xfId="2393" xr:uid="{5FA9AC1F-80CC-4D2A-AB35-59C7C583136D}"/>
    <cellStyle name="Normal 3 2 26 2 2 2 2" xfId="3835" xr:uid="{7791BF82-6F6D-4A8A-83F7-CCBC5619EFB6}"/>
    <cellStyle name="Normal 3 2 26 2 2 2 2 2" xfId="6783" xr:uid="{D557F693-AE2C-4303-BE5D-7EB87446B6DE}"/>
    <cellStyle name="Normal 3 2 26 2 2 2 3" xfId="5342" xr:uid="{9C2C1DFB-8C06-430E-9E90-4BCAAF665BF1}"/>
    <cellStyle name="Normal 3 2 26 2 2 3" xfId="3126" xr:uid="{8497B4D2-508D-4592-934B-3374C5C293F3}"/>
    <cellStyle name="Normal 3 2 26 2 2 3 2" xfId="6074" xr:uid="{261DA715-2225-4837-9317-6690ABDA23A5}"/>
    <cellStyle name="Normal 3 2 26 2 2 4" xfId="4607" xr:uid="{5A3BC8F9-B34D-4E72-8937-B2DEBDE480E3}"/>
    <cellStyle name="Normal 3 2 26 2 3" xfId="2039" xr:uid="{A24B543C-0D23-4A91-B15D-43C15427162F}"/>
    <cellStyle name="Normal 3 2 26 2 3 2" xfId="3484" xr:uid="{1E38CD96-2642-4BE4-B5F2-E042484A29A5}"/>
    <cellStyle name="Normal 3 2 26 2 3 2 2" xfId="6432" xr:uid="{E50B04FB-DDC6-4168-A160-404AF1CC78D7}"/>
    <cellStyle name="Normal 3 2 26 2 3 3" xfId="4989" xr:uid="{7C12F582-6EFE-419D-919C-76A74F12D0F5}"/>
    <cellStyle name="Normal 3 2 26 2 4" xfId="2772" xr:uid="{7B993A3E-176E-47E9-867C-C80F1E2809B2}"/>
    <cellStyle name="Normal 3 2 26 2 4 2" xfId="5720" xr:uid="{77743C63-DF18-4005-AD6D-707B50E5CA7A}"/>
    <cellStyle name="Normal 3 2 26 2 5" xfId="4248" xr:uid="{CCF4B48C-1295-49A2-BD93-37EC0F7FEF8D}"/>
    <cellStyle name="Normal 3 2 26 3" xfId="1261" xr:uid="{0840BF20-FEC4-45E9-8D40-55758D326D15}"/>
    <cellStyle name="Normal 3 2 26 3 2" xfId="2392" xr:uid="{D1181EA4-DE5F-4720-9F1C-05CD3E32D34A}"/>
    <cellStyle name="Normal 3 2 26 3 2 2" xfId="3834" xr:uid="{C385FB31-7EE8-4D6F-9EA0-2DDCBED2B705}"/>
    <cellStyle name="Normal 3 2 26 3 2 2 2" xfId="6782" xr:uid="{393E12C2-52DF-4677-9A27-A2050078BCAD}"/>
    <cellStyle name="Normal 3 2 26 3 2 3" xfId="5341" xr:uid="{5B589C26-80B5-41F5-9D5C-0A4A22B2BBC7}"/>
    <cellStyle name="Normal 3 2 26 3 3" xfId="3125" xr:uid="{A361E220-151A-4230-940A-429647B58395}"/>
    <cellStyle name="Normal 3 2 26 3 3 2" xfId="6073" xr:uid="{E35B041F-5958-4B9E-8D2B-6A0A2AABA2C9}"/>
    <cellStyle name="Normal 3 2 26 3 4" xfId="4606" xr:uid="{B67F6E04-DC5A-4AC4-A53A-D357ACCD08ED}"/>
    <cellStyle name="Normal 3 2 26 4" xfId="2038" xr:uid="{516DA235-0380-484A-9EC4-4C80F304DB40}"/>
    <cellStyle name="Normal 3 2 26 4 2" xfId="3483" xr:uid="{59C06CB8-D867-4833-B4B9-6ECB58BB59C3}"/>
    <cellStyle name="Normal 3 2 26 4 2 2" xfId="6431" xr:uid="{32E04082-B670-40A3-AB27-68EABDA0C519}"/>
    <cellStyle name="Normal 3 2 26 4 3" xfId="4988" xr:uid="{E33EAFC6-5B5A-42F3-BFA4-5810BCA10FD1}"/>
    <cellStyle name="Normal 3 2 26 5" xfId="2771" xr:uid="{2FBCEBB2-C36A-491B-9B59-57E60823B0D1}"/>
    <cellStyle name="Normal 3 2 26 5 2" xfId="5719" xr:uid="{F7FC7B6A-0CD3-40F3-BAC7-D0CD9529062A}"/>
    <cellStyle name="Normal 3 2 26 6" xfId="4247" xr:uid="{28FD2C50-8D6C-4B62-9401-7B9769CA8484}"/>
    <cellStyle name="Normal 3 2 27" xfId="329" xr:uid="{00000000-0005-0000-0000-000039010000}"/>
    <cellStyle name="Normal 3 2 27 2" xfId="330" xr:uid="{00000000-0005-0000-0000-00003A010000}"/>
    <cellStyle name="Normal 3 2 27 2 2" xfId="1264" xr:uid="{B48867AE-D449-49C6-95AA-39461019FE30}"/>
    <cellStyle name="Normal 3 2 27 2 2 2" xfId="2395" xr:uid="{76EE8350-DF4E-41E2-BD1D-8E0871E109EB}"/>
    <cellStyle name="Normal 3 2 27 2 2 2 2" xfId="3837" xr:uid="{4CBE46BD-DD9A-4324-B10B-CE82BEF0B2E7}"/>
    <cellStyle name="Normal 3 2 27 2 2 2 2 2" xfId="6785" xr:uid="{C0B54E63-4E8B-4218-A7ED-AB3D398CB463}"/>
    <cellStyle name="Normal 3 2 27 2 2 2 3" xfId="5344" xr:uid="{42D01517-6FAE-48AE-B5FA-6CB99DC84A61}"/>
    <cellStyle name="Normal 3 2 27 2 2 3" xfId="3128" xr:uid="{6DDB7EDE-1918-49B5-B235-3660A1692099}"/>
    <cellStyle name="Normal 3 2 27 2 2 3 2" xfId="6076" xr:uid="{AF35DB10-F71A-40CA-8EBE-82A440C97944}"/>
    <cellStyle name="Normal 3 2 27 2 2 4" xfId="4609" xr:uid="{E3ED0E9C-8EC4-4519-90F2-47C80A6E1B1F}"/>
    <cellStyle name="Normal 3 2 27 2 3" xfId="2041" xr:uid="{CCAACC34-F86B-4091-A3A2-C478E3CF016F}"/>
    <cellStyle name="Normal 3 2 27 2 3 2" xfId="3486" xr:uid="{CE39925A-35E5-45C2-BD27-0B5E861ACC64}"/>
    <cellStyle name="Normal 3 2 27 2 3 2 2" xfId="6434" xr:uid="{A1FC46EF-B499-4B22-833F-CF05AD736639}"/>
    <cellStyle name="Normal 3 2 27 2 3 3" xfId="4991" xr:uid="{C81F68FB-F88F-46FC-8FD4-7C7873BA0A58}"/>
    <cellStyle name="Normal 3 2 27 2 4" xfId="2774" xr:uid="{F3E09CE6-ADAF-412C-A370-E78C3258EEF5}"/>
    <cellStyle name="Normal 3 2 27 2 4 2" xfId="5722" xr:uid="{AE307580-3824-414B-8C6F-C66A87724A74}"/>
    <cellStyle name="Normal 3 2 27 2 5" xfId="4250" xr:uid="{57B34A5F-8042-41F1-B2E8-A85E34D406D5}"/>
    <cellStyle name="Normal 3 2 27 3" xfId="1263" xr:uid="{7C610A3D-D699-40FC-9E1B-AA7C215E34C6}"/>
    <cellStyle name="Normal 3 2 27 3 2" xfId="2394" xr:uid="{D59CE2FD-BDD1-40CD-ADA2-69607FB30077}"/>
    <cellStyle name="Normal 3 2 27 3 2 2" xfId="3836" xr:uid="{B2818BB3-9B90-4A23-810D-42F110C33104}"/>
    <cellStyle name="Normal 3 2 27 3 2 2 2" xfId="6784" xr:uid="{56F44C7D-E230-4936-A7B5-427D0722A171}"/>
    <cellStyle name="Normal 3 2 27 3 2 3" xfId="5343" xr:uid="{82407B1F-68F6-432E-A981-61CB63159F12}"/>
    <cellStyle name="Normal 3 2 27 3 3" xfId="3127" xr:uid="{7C2F2B74-A15A-426C-AF0E-A70EE397237E}"/>
    <cellStyle name="Normal 3 2 27 3 3 2" xfId="6075" xr:uid="{961F4EEB-C729-456F-85AC-EEF997FF9864}"/>
    <cellStyle name="Normal 3 2 27 3 4" xfId="4608" xr:uid="{8FC234F7-5032-4D9C-ADB0-0BFF0B004221}"/>
    <cellStyle name="Normal 3 2 27 4" xfId="2040" xr:uid="{B9C30B43-E1AC-4080-8143-54E6173C1BED}"/>
    <cellStyle name="Normal 3 2 27 4 2" xfId="3485" xr:uid="{F9DF8E26-9B24-41B0-A610-038D98036BFC}"/>
    <cellStyle name="Normal 3 2 27 4 2 2" xfId="6433" xr:uid="{7FB70109-E349-46E9-A871-81D8F633A5AE}"/>
    <cellStyle name="Normal 3 2 27 4 3" xfId="4990" xr:uid="{6AED1C42-14B2-43AF-AA59-4539F7B732AB}"/>
    <cellStyle name="Normal 3 2 27 5" xfId="2773" xr:uid="{7537E35D-7C48-47EA-BDBE-2CDD8B87D487}"/>
    <cellStyle name="Normal 3 2 27 5 2" xfId="5721" xr:uid="{5C8AFC2A-458A-4535-BB6B-6506CD5F77A2}"/>
    <cellStyle name="Normal 3 2 27 6" xfId="4249" xr:uid="{640AB383-8771-422C-8E5A-6F18125BE2B2}"/>
    <cellStyle name="Normal 3 2 28" xfId="331" xr:uid="{00000000-0005-0000-0000-00003B010000}"/>
    <cellStyle name="Normal 3 2 28 2" xfId="332" xr:uid="{00000000-0005-0000-0000-00003C010000}"/>
    <cellStyle name="Normal 3 2 28 2 2" xfId="1266" xr:uid="{8C1E3F66-489F-4187-BFF3-1EDED3B31FF7}"/>
    <cellStyle name="Normal 3 2 28 2 2 2" xfId="2397" xr:uid="{B2D208CF-7B3C-4E5C-80F5-BBC15B2EE9EB}"/>
    <cellStyle name="Normal 3 2 28 2 2 2 2" xfId="3839" xr:uid="{7E110EC4-5BB3-4628-A2E9-9F86272AA149}"/>
    <cellStyle name="Normal 3 2 28 2 2 2 2 2" xfId="6787" xr:uid="{131E8AF5-2894-4DAB-865F-9D0FD39812B0}"/>
    <cellStyle name="Normal 3 2 28 2 2 2 3" xfId="5346" xr:uid="{BCAFF4CC-B959-471B-90B8-5B6C5B6598EF}"/>
    <cellStyle name="Normal 3 2 28 2 2 3" xfId="3130" xr:uid="{432BC775-32FE-4AD0-A89E-61B4EACDC2DA}"/>
    <cellStyle name="Normal 3 2 28 2 2 3 2" xfId="6078" xr:uid="{41F2E5EC-67FC-44E1-B47D-716245B28FB7}"/>
    <cellStyle name="Normal 3 2 28 2 2 4" xfId="4611" xr:uid="{5BC91AFE-F9AB-4324-9077-BE21F5B6EE77}"/>
    <cellStyle name="Normal 3 2 28 2 3" xfId="2043" xr:uid="{E4D10ABD-6049-485B-A961-FC6294B94B96}"/>
    <cellStyle name="Normal 3 2 28 2 3 2" xfId="3488" xr:uid="{44F60987-D849-46DE-A73B-05A5EBCD926E}"/>
    <cellStyle name="Normal 3 2 28 2 3 2 2" xfId="6436" xr:uid="{0D5450CE-DCB3-4376-831C-81807698E808}"/>
    <cellStyle name="Normal 3 2 28 2 3 3" xfId="4993" xr:uid="{04A99AF4-729E-4DC3-9569-899ECEE5E344}"/>
    <cellStyle name="Normal 3 2 28 2 4" xfId="2776" xr:uid="{2E29C1DC-37D1-4C77-95B9-02DDC6173FA3}"/>
    <cellStyle name="Normal 3 2 28 2 4 2" xfId="5724" xr:uid="{5F32129E-11BC-4EC0-AB13-F71FE048920C}"/>
    <cellStyle name="Normal 3 2 28 2 5" xfId="4252" xr:uid="{E8C21E42-C7DF-4BDF-9AC2-7966D9A2D300}"/>
    <cellStyle name="Normal 3 2 28 3" xfId="1265" xr:uid="{AE8FFFC0-EDB4-4B16-AE72-A9CC8B78F393}"/>
    <cellStyle name="Normal 3 2 28 3 2" xfId="2396" xr:uid="{6822CD34-84DB-4A90-8DC9-06F903A182FB}"/>
    <cellStyle name="Normal 3 2 28 3 2 2" xfId="3838" xr:uid="{582CA0B7-9A9B-4144-8022-F40BFFA9E2DC}"/>
    <cellStyle name="Normal 3 2 28 3 2 2 2" xfId="6786" xr:uid="{B02AFF5D-4D7A-464D-BB62-0C5082355DF3}"/>
    <cellStyle name="Normal 3 2 28 3 2 3" xfId="5345" xr:uid="{DDE472FC-62C6-4AA6-8BCD-23B720570BBD}"/>
    <cellStyle name="Normal 3 2 28 3 3" xfId="3129" xr:uid="{C8B819ED-5243-4E08-B992-E955441FB2DE}"/>
    <cellStyle name="Normal 3 2 28 3 3 2" xfId="6077" xr:uid="{B440F505-1AED-445E-956E-9A0BABA87F3C}"/>
    <cellStyle name="Normal 3 2 28 3 4" xfId="4610" xr:uid="{C22DBA5F-6C1E-49B0-B731-B9E62E5874B2}"/>
    <cellStyle name="Normal 3 2 28 4" xfId="2042" xr:uid="{B0A1C856-7076-4F43-A39C-D6C530A6A9CD}"/>
    <cellStyle name="Normal 3 2 28 4 2" xfId="3487" xr:uid="{F8943FE4-C2B6-4B81-9ADA-D571F69FEE4D}"/>
    <cellStyle name="Normal 3 2 28 4 2 2" xfId="6435" xr:uid="{8B6FC1B9-286E-48A0-AB5C-E6A887AE0C22}"/>
    <cellStyle name="Normal 3 2 28 4 3" xfId="4992" xr:uid="{94BEDDB5-4EB8-45AD-AE13-D8FDA44BF06A}"/>
    <cellStyle name="Normal 3 2 28 5" xfId="2775" xr:uid="{DDDF9B89-A429-4BD2-AFBC-7532016EEAA7}"/>
    <cellStyle name="Normal 3 2 28 5 2" xfId="5723" xr:uid="{F542F35B-C3DF-47FD-B5CE-D83A9A8D8348}"/>
    <cellStyle name="Normal 3 2 28 6" xfId="4251" xr:uid="{57B6DFF8-55CC-4CC1-803D-CE9DA5675A04}"/>
    <cellStyle name="Normal 3 2 29" xfId="333" xr:uid="{00000000-0005-0000-0000-00003D010000}"/>
    <cellStyle name="Normal 3 2 29 2" xfId="334" xr:uid="{00000000-0005-0000-0000-00003E010000}"/>
    <cellStyle name="Normal 3 2 29 2 2" xfId="1268" xr:uid="{8295BA0E-F7D5-4D27-B716-B5388BA23223}"/>
    <cellStyle name="Normal 3 2 29 2 2 2" xfId="2399" xr:uid="{F8318C10-1F94-4FB3-9425-91C5683DD550}"/>
    <cellStyle name="Normal 3 2 29 2 2 2 2" xfId="3841" xr:uid="{41A92A82-487A-4883-B097-745D04F1DBD2}"/>
    <cellStyle name="Normal 3 2 29 2 2 2 2 2" xfId="6789" xr:uid="{D8480430-94D1-4DCE-B3A9-3F8709A32EF8}"/>
    <cellStyle name="Normal 3 2 29 2 2 2 3" xfId="5348" xr:uid="{C3C17AB9-E8C1-47C7-B1E5-7D57CC1C8CF8}"/>
    <cellStyle name="Normal 3 2 29 2 2 3" xfId="3132" xr:uid="{F623D83E-B33F-4739-B9F2-9CF2D023F08A}"/>
    <cellStyle name="Normal 3 2 29 2 2 3 2" xfId="6080" xr:uid="{BB63CFF0-7273-4386-A1B8-994A0C8B3871}"/>
    <cellStyle name="Normal 3 2 29 2 2 4" xfId="4613" xr:uid="{95535513-F69E-4ED9-901E-9057DE8E3547}"/>
    <cellStyle name="Normal 3 2 29 2 3" xfId="2045" xr:uid="{C63BBFA5-2BCF-4823-AA14-BB8F68A2D52E}"/>
    <cellStyle name="Normal 3 2 29 2 3 2" xfId="3490" xr:uid="{9ECAA18A-B0AA-4691-9F85-10049E9A7597}"/>
    <cellStyle name="Normal 3 2 29 2 3 2 2" xfId="6438" xr:uid="{AB798FF0-B238-4BEA-B75C-6A904AC097E7}"/>
    <cellStyle name="Normal 3 2 29 2 3 3" xfId="4995" xr:uid="{8F159AB3-2D3E-421D-9ADF-5A2B17129B85}"/>
    <cellStyle name="Normal 3 2 29 2 4" xfId="2778" xr:uid="{F40ADC42-3487-4967-928B-53ADF70CC5DD}"/>
    <cellStyle name="Normal 3 2 29 2 4 2" xfId="5726" xr:uid="{29C9B8F1-1A4A-4414-B386-905008D51852}"/>
    <cellStyle name="Normal 3 2 29 2 5" xfId="4254" xr:uid="{507C7449-F97B-404E-A00E-292CD45F7AA7}"/>
    <cellStyle name="Normal 3 2 29 3" xfId="1267" xr:uid="{81A8F689-D242-4190-A43C-C14F71F5A3D7}"/>
    <cellStyle name="Normal 3 2 29 3 2" xfId="2398" xr:uid="{5528EBFA-3B53-4A58-B169-4E01583048FB}"/>
    <cellStyle name="Normal 3 2 29 3 2 2" xfId="3840" xr:uid="{0AD97E59-2ABE-4E02-871D-A15F1EDE9ECA}"/>
    <cellStyle name="Normal 3 2 29 3 2 2 2" xfId="6788" xr:uid="{4A65C156-3BA8-4263-83AA-F452F22289B0}"/>
    <cellStyle name="Normal 3 2 29 3 2 3" xfId="5347" xr:uid="{D843C094-C4CF-469A-844A-6E8026885EF1}"/>
    <cellStyle name="Normal 3 2 29 3 3" xfId="3131" xr:uid="{694C4805-0A75-49EC-A07F-78CC9D9380C2}"/>
    <cellStyle name="Normal 3 2 29 3 3 2" xfId="6079" xr:uid="{5D948732-D6F2-4FB5-B1CA-4E13E6D11448}"/>
    <cellStyle name="Normal 3 2 29 3 4" xfId="4612" xr:uid="{0B94A7DF-65F2-40B6-B6F9-2343B9498C7B}"/>
    <cellStyle name="Normal 3 2 29 4" xfId="2044" xr:uid="{682EE0D6-F0A7-41A5-8D9C-89F353A29C3B}"/>
    <cellStyle name="Normal 3 2 29 4 2" xfId="3489" xr:uid="{31DCD355-3920-4FEA-B0E6-10342A16194A}"/>
    <cellStyle name="Normal 3 2 29 4 2 2" xfId="6437" xr:uid="{F25BBB71-71E5-44E2-B463-1F0C33ABFFD2}"/>
    <cellStyle name="Normal 3 2 29 4 3" xfId="4994" xr:uid="{BF3AA3DB-FE14-48A4-AF16-7A2DEF4A1967}"/>
    <cellStyle name="Normal 3 2 29 5" xfId="2777" xr:uid="{EE392CA9-4B49-4CB5-88CA-0714BA4FD458}"/>
    <cellStyle name="Normal 3 2 29 5 2" xfId="5725" xr:uid="{571151AA-75DF-46C6-9434-B99B27F6BC4F}"/>
    <cellStyle name="Normal 3 2 29 6" xfId="4253" xr:uid="{C40185EC-9471-4DB5-A0BF-F56280F515E4}"/>
    <cellStyle name="Normal 3 2 3" xfId="335" xr:uid="{00000000-0005-0000-0000-00003F010000}"/>
    <cellStyle name="Normal 3 2 3 2" xfId="336" xr:uid="{00000000-0005-0000-0000-000040010000}"/>
    <cellStyle name="Normal 3 2 3 2 2" xfId="1270" xr:uid="{48CD1AE1-4F96-433F-A1B4-F427F1C9F24D}"/>
    <cellStyle name="Normal 3 2 3 2 2 2" xfId="2401" xr:uid="{F103F985-11DD-49A3-A7D7-B1335DD22716}"/>
    <cellStyle name="Normal 3 2 3 2 2 2 2" xfId="3843" xr:uid="{2D401426-5072-43D2-9EEF-F4EF9138CEC6}"/>
    <cellStyle name="Normal 3 2 3 2 2 2 2 2" xfId="6791" xr:uid="{468933F7-DDDB-4004-A64E-E1A73F461E83}"/>
    <cellStyle name="Normal 3 2 3 2 2 2 3" xfId="5350" xr:uid="{39DC7A87-1BC2-48EB-A3D9-2A2E51892FE2}"/>
    <cellStyle name="Normal 3 2 3 2 2 3" xfId="3134" xr:uid="{BF943E6A-F510-43CF-AD90-9280F0140556}"/>
    <cellStyle name="Normal 3 2 3 2 2 3 2" xfId="6082" xr:uid="{9BEBF099-FF51-4FA8-912C-F0882802557F}"/>
    <cellStyle name="Normal 3 2 3 2 2 4" xfId="4615" xr:uid="{56522CF8-5C37-41E0-91F6-C7B91319AC1F}"/>
    <cellStyle name="Normal 3 2 3 2 3" xfId="2047" xr:uid="{2BE23D2B-1E20-4C65-A607-E5E2DB18997A}"/>
    <cellStyle name="Normal 3 2 3 2 3 2" xfId="3492" xr:uid="{58BF3A80-67D2-4ACC-836F-3024F6872E6D}"/>
    <cellStyle name="Normal 3 2 3 2 3 2 2" xfId="6440" xr:uid="{257D29B9-7BB0-4D7D-90D2-CB6CA7B7F08C}"/>
    <cellStyle name="Normal 3 2 3 2 3 3" xfId="4997" xr:uid="{370F9B65-9F49-42B2-909D-587F02C0A873}"/>
    <cellStyle name="Normal 3 2 3 2 4" xfId="2780" xr:uid="{442017DA-6680-440F-B4BB-1C437F43128B}"/>
    <cellStyle name="Normal 3 2 3 2 4 2" xfId="5728" xr:uid="{4993B002-A93C-482B-B5F5-569BFFE723FC}"/>
    <cellStyle name="Normal 3 2 3 2 5" xfId="4256" xr:uid="{1C0D9617-F9DD-4B70-905D-6B8426669159}"/>
    <cellStyle name="Normal 3 2 3 3" xfId="1269" xr:uid="{7486ECD3-7A54-434D-AF03-01E6FCF437C6}"/>
    <cellStyle name="Normal 3 2 3 3 2" xfId="2400" xr:uid="{9E7EF993-F084-437D-86FF-D92AC6EE1A60}"/>
    <cellStyle name="Normal 3 2 3 3 2 2" xfId="3842" xr:uid="{FA10F62F-ADDD-45DD-9C41-446CDBE5FD2B}"/>
    <cellStyle name="Normal 3 2 3 3 2 2 2" xfId="6790" xr:uid="{09E46DF7-7D02-42A1-A27B-48D98DE398E2}"/>
    <cellStyle name="Normal 3 2 3 3 2 3" xfId="5349" xr:uid="{A80085EA-8FB1-434C-B4E9-BADA44C50936}"/>
    <cellStyle name="Normal 3 2 3 3 3" xfId="3133" xr:uid="{679A0777-C1F6-474C-81F4-278DA8DB00B9}"/>
    <cellStyle name="Normal 3 2 3 3 3 2" xfId="6081" xr:uid="{780C1FE8-3C55-4E6D-A226-33062DE58DB5}"/>
    <cellStyle name="Normal 3 2 3 3 4" xfId="4614" xr:uid="{F7871D68-B966-4110-897E-5FAC918372F1}"/>
    <cellStyle name="Normal 3 2 3 4" xfId="2046" xr:uid="{206BD8E2-F20E-4EFE-8FDA-FCE8F68EED7D}"/>
    <cellStyle name="Normal 3 2 3 4 2" xfId="3491" xr:uid="{8604E55E-E2BF-4881-B722-216D6E2C95F4}"/>
    <cellStyle name="Normal 3 2 3 4 2 2" xfId="6439" xr:uid="{6D8FF34E-A78D-4155-B34B-8CF6F630A540}"/>
    <cellStyle name="Normal 3 2 3 4 3" xfId="4996" xr:uid="{BAF35687-74AF-49BB-91C6-0FC0671DE942}"/>
    <cellStyle name="Normal 3 2 3 5" xfId="2779" xr:uid="{A1827C32-45B0-444B-BF2A-C2E77C11C547}"/>
    <cellStyle name="Normal 3 2 3 5 2" xfId="5727" xr:uid="{244BB619-688F-4879-93F2-0AEB24BF8411}"/>
    <cellStyle name="Normal 3 2 3 6" xfId="4255" xr:uid="{1EBAC7EB-DF5D-449C-94B8-A63BEB4FA6F2}"/>
    <cellStyle name="Normal 3 2 30" xfId="337" xr:uid="{00000000-0005-0000-0000-000041010000}"/>
    <cellStyle name="Normal 3 2 30 2" xfId="338" xr:uid="{00000000-0005-0000-0000-000042010000}"/>
    <cellStyle name="Normal 3 2 30 2 2" xfId="1272" xr:uid="{73F658FD-BAC1-4B5F-9A0F-D4EB5ECEC93E}"/>
    <cellStyle name="Normal 3 2 30 2 2 2" xfId="2403" xr:uid="{0FAF8401-8018-46B7-91F5-481DB4F3B486}"/>
    <cellStyle name="Normal 3 2 30 2 2 2 2" xfId="3845" xr:uid="{79004D10-D94E-40EC-B1EE-88F8D4D9FF2C}"/>
    <cellStyle name="Normal 3 2 30 2 2 2 2 2" xfId="6793" xr:uid="{B8EC626D-282B-49AF-AEAC-F38348DAC361}"/>
    <cellStyle name="Normal 3 2 30 2 2 2 3" xfId="5352" xr:uid="{8DD4E1A3-2C72-4A38-90AB-0BF1F4C2CD63}"/>
    <cellStyle name="Normal 3 2 30 2 2 3" xfId="3136" xr:uid="{DC82E145-2784-4721-BD8B-0C9E61A838AE}"/>
    <cellStyle name="Normal 3 2 30 2 2 3 2" xfId="6084" xr:uid="{08BC9462-35F8-4989-812B-9A536D3365D6}"/>
    <cellStyle name="Normal 3 2 30 2 2 4" xfId="4617" xr:uid="{786FA114-782A-4D1A-A05D-4A580CB18AAC}"/>
    <cellStyle name="Normal 3 2 30 2 3" xfId="2049" xr:uid="{AE98F2CD-6B1F-41F0-802D-319BA846D3D3}"/>
    <cellStyle name="Normal 3 2 30 2 3 2" xfId="3494" xr:uid="{A64349F6-1004-4508-8183-8E1395D92C2B}"/>
    <cellStyle name="Normal 3 2 30 2 3 2 2" xfId="6442" xr:uid="{76636D43-D404-4696-AF8D-4BC9A33E5A3D}"/>
    <cellStyle name="Normal 3 2 30 2 3 3" xfId="4999" xr:uid="{06CFC7C2-0AAD-4034-B5E0-A6AB8D37B086}"/>
    <cellStyle name="Normal 3 2 30 2 4" xfId="2782" xr:uid="{DB8FE5B4-97C9-4FE8-A024-0D2CBF4F3FD2}"/>
    <cellStyle name="Normal 3 2 30 2 4 2" xfId="5730" xr:uid="{BBAA7301-93E7-4173-B761-ADCA55CD84A8}"/>
    <cellStyle name="Normal 3 2 30 2 5" xfId="4258" xr:uid="{0DBA33D0-39D8-492E-B2E0-886FCC4BBF9F}"/>
    <cellStyle name="Normal 3 2 30 3" xfId="1271" xr:uid="{8EDE7447-AD51-405E-830C-8D70E885848A}"/>
    <cellStyle name="Normal 3 2 30 3 2" xfId="2402" xr:uid="{F390CC67-AA7F-4DC1-9302-33F928F1F3E0}"/>
    <cellStyle name="Normal 3 2 30 3 2 2" xfId="3844" xr:uid="{17A7DE63-379E-42AF-A1C9-22E2CD5463A7}"/>
    <cellStyle name="Normal 3 2 30 3 2 2 2" xfId="6792" xr:uid="{B91A7578-6F96-4735-AF4C-913143122661}"/>
    <cellStyle name="Normal 3 2 30 3 2 3" xfId="5351" xr:uid="{005BF29D-025F-471F-98AE-AF7B9AF385AD}"/>
    <cellStyle name="Normal 3 2 30 3 3" xfId="3135" xr:uid="{258351A6-E0CC-4C6E-8085-E17CF4BFEA54}"/>
    <cellStyle name="Normal 3 2 30 3 3 2" xfId="6083" xr:uid="{5127B6CA-621C-4343-A21A-C33852144315}"/>
    <cellStyle name="Normal 3 2 30 3 4" xfId="4616" xr:uid="{382CD660-74B1-495C-BA56-09BCDFEDBA99}"/>
    <cellStyle name="Normal 3 2 30 4" xfId="2048" xr:uid="{5A868F43-81EB-4136-BDEA-C10DD6C360F6}"/>
    <cellStyle name="Normal 3 2 30 4 2" xfId="3493" xr:uid="{66070F81-1C70-4EFB-8A0D-86F31D55529B}"/>
    <cellStyle name="Normal 3 2 30 4 2 2" xfId="6441" xr:uid="{B973F2BC-4BB2-4B79-8F4B-1ED7DAE0531F}"/>
    <cellStyle name="Normal 3 2 30 4 3" xfId="4998" xr:uid="{741BBF94-D5F2-43AC-AFF3-2AE8D54C80F1}"/>
    <cellStyle name="Normal 3 2 30 5" xfId="2781" xr:uid="{375118BD-0CBC-4CC8-8B9D-3D589BFD14BB}"/>
    <cellStyle name="Normal 3 2 30 5 2" xfId="5729" xr:uid="{335EADE5-EE07-4B40-8B85-5DCDEFCD9A83}"/>
    <cellStyle name="Normal 3 2 30 6" xfId="4257" xr:uid="{5C1C92D5-064A-4549-8127-F0045170200C}"/>
    <cellStyle name="Normal 3 2 31" xfId="339" xr:uid="{00000000-0005-0000-0000-000043010000}"/>
    <cellStyle name="Normal 3 2 31 2" xfId="340" xr:uid="{00000000-0005-0000-0000-000044010000}"/>
    <cellStyle name="Normal 3 2 31 2 2" xfId="1274" xr:uid="{6574F345-9ABF-4A83-B816-D304CDADA3FF}"/>
    <cellStyle name="Normal 3 2 31 2 2 2" xfId="2405" xr:uid="{8F10A942-1F78-41AF-AE39-904EFCAB542A}"/>
    <cellStyle name="Normal 3 2 31 2 2 2 2" xfId="3847" xr:uid="{E075937F-F2AB-4716-B499-01817AB39C37}"/>
    <cellStyle name="Normal 3 2 31 2 2 2 2 2" xfId="6795" xr:uid="{90A02D44-4EEF-45EB-AAD8-E31D2AA32CD2}"/>
    <cellStyle name="Normal 3 2 31 2 2 2 3" xfId="5354" xr:uid="{84D81B93-3930-47F5-94B9-3ED78019B100}"/>
    <cellStyle name="Normal 3 2 31 2 2 3" xfId="3138" xr:uid="{DE473818-C46C-4333-B628-F0BEC7CEE8C0}"/>
    <cellStyle name="Normal 3 2 31 2 2 3 2" xfId="6086" xr:uid="{889193A4-E198-4059-8CB3-F1C90504AE53}"/>
    <cellStyle name="Normal 3 2 31 2 2 4" xfId="4619" xr:uid="{AC8C97B6-AFED-429C-8569-DED00BB5E17E}"/>
    <cellStyle name="Normal 3 2 31 2 3" xfId="2051" xr:uid="{DF8C81E1-1DB5-4FCF-BB4C-C2B006B67706}"/>
    <cellStyle name="Normal 3 2 31 2 3 2" xfId="3496" xr:uid="{C40B4C47-EC38-43D2-A7E1-590671A7DCAA}"/>
    <cellStyle name="Normal 3 2 31 2 3 2 2" xfId="6444" xr:uid="{5D155287-280A-45DC-B089-DE6318A1AB47}"/>
    <cellStyle name="Normal 3 2 31 2 3 3" xfId="5001" xr:uid="{C2DBB1D2-64D7-4334-9626-722159635787}"/>
    <cellStyle name="Normal 3 2 31 2 4" xfId="2784" xr:uid="{8445D47B-92DA-45B9-A30E-EA69F58F0BC8}"/>
    <cellStyle name="Normal 3 2 31 2 4 2" xfId="5732" xr:uid="{AFA80008-390A-41B8-8629-B50F2F916BCD}"/>
    <cellStyle name="Normal 3 2 31 2 5" xfId="4260" xr:uid="{24968F24-A1A2-4ECC-8634-D61D387137CF}"/>
    <cellStyle name="Normal 3 2 31 3" xfId="1273" xr:uid="{21C4A0D1-5164-43B0-A922-ABA515D0C964}"/>
    <cellStyle name="Normal 3 2 31 3 2" xfId="2404" xr:uid="{3B47921A-6FE9-4C44-A6D8-39201208A246}"/>
    <cellStyle name="Normal 3 2 31 3 2 2" xfId="3846" xr:uid="{83F42D31-066E-4559-9163-FECE4D1DEC38}"/>
    <cellStyle name="Normal 3 2 31 3 2 2 2" xfId="6794" xr:uid="{FE2A9856-2D36-4447-B644-A5488C19F71E}"/>
    <cellStyle name="Normal 3 2 31 3 2 3" xfId="5353" xr:uid="{DE693257-BDBC-4B4D-AAD3-E15E77D24D65}"/>
    <cellStyle name="Normal 3 2 31 3 3" xfId="3137" xr:uid="{81DA0FCA-44F5-4D47-AF2D-CAC2AE409791}"/>
    <cellStyle name="Normal 3 2 31 3 3 2" xfId="6085" xr:uid="{6DC312F4-841F-4A55-A18D-91EC7A79E09C}"/>
    <cellStyle name="Normal 3 2 31 3 4" xfId="4618" xr:uid="{05E09F3B-3C2E-4C94-AF30-558EE911F750}"/>
    <cellStyle name="Normal 3 2 31 4" xfId="2050" xr:uid="{92B9FF7C-E876-4234-9E40-7234CD1D3F78}"/>
    <cellStyle name="Normal 3 2 31 4 2" xfId="3495" xr:uid="{AAE756EC-4116-47B6-8626-CA15C9EBED0C}"/>
    <cellStyle name="Normal 3 2 31 4 2 2" xfId="6443" xr:uid="{2458A283-75C0-416B-9C6D-C7AD5E49F1D0}"/>
    <cellStyle name="Normal 3 2 31 4 3" xfId="5000" xr:uid="{988C808D-260F-462F-88AC-F6856CAF127C}"/>
    <cellStyle name="Normal 3 2 31 5" xfId="2783" xr:uid="{C03E2380-4873-4ABD-9971-81A1B78CEE89}"/>
    <cellStyle name="Normal 3 2 31 5 2" xfId="5731" xr:uid="{588F9D60-2C5E-4805-8F93-B1710E9BC7A0}"/>
    <cellStyle name="Normal 3 2 31 6" xfId="4259" xr:uid="{F99EFB49-06AD-4FF9-8E12-C54B3868AFE6}"/>
    <cellStyle name="Normal 3 2 32" xfId="341" xr:uid="{00000000-0005-0000-0000-000045010000}"/>
    <cellStyle name="Normal 3 2 32 2" xfId="342" xr:uid="{00000000-0005-0000-0000-000046010000}"/>
    <cellStyle name="Normal 3 2 32 2 2" xfId="1276" xr:uid="{B59AA815-8DFC-4FB1-82B8-199BA43956BC}"/>
    <cellStyle name="Normal 3 2 32 2 2 2" xfId="2407" xr:uid="{26B06D09-D26C-40EB-9169-A7AF1B0021E9}"/>
    <cellStyle name="Normal 3 2 32 2 2 2 2" xfId="3849" xr:uid="{9A463574-8B9F-4021-9010-6BFBAD6541A3}"/>
    <cellStyle name="Normal 3 2 32 2 2 2 2 2" xfId="6797" xr:uid="{8BED0B40-216B-466F-9FF8-FABD99D2150C}"/>
    <cellStyle name="Normal 3 2 32 2 2 2 3" xfId="5356" xr:uid="{9D783DB1-D71F-4722-B839-4891B76022C0}"/>
    <cellStyle name="Normal 3 2 32 2 2 3" xfId="3140" xr:uid="{3688F264-BB41-43ED-A658-91649A3BEFA7}"/>
    <cellStyle name="Normal 3 2 32 2 2 3 2" xfId="6088" xr:uid="{F7965114-A4D5-4D52-ADF9-548BEEEF204C}"/>
    <cellStyle name="Normal 3 2 32 2 2 4" xfId="4621" xr:uid="{D5C63079-BDBF-46DB-BD68-7FF0426E1BE8}"/>
    <cellStyle name="Normal 3 2 32 2 3" xfId="2053" xr:uid="{16AA5761-7936-4026-9C73-69DF22131C9A}"/>
    <cellStyle name="Normal 3 2 32 2 3 2" xfId="3498" xr:uid="{69DF98DF-A96E-4A99-A6C7-BCB7F1883A91}"/>
    <cellStyle name="Normal 3 2 32 2 3 2 2" xfId="6446" xr:uid="{5912CD0D-035C-447F-9877-D1B865643DD9}"/>
    <cellStyle name="Normal 3 2 32 2 3 3" xfId="5003" xr:uid="{2F49C6D8-2336-449F-AA83-B54F7D9B583C}"/>
    <cellStyle name="Normal 3 2 32 2 4" xfId="2786" xr:uid="{ECF12FEB-8B6A-4ADB-BFC4-8CD0AF43BEAF}"/>
    <cellStyle name="Normal 3 2 32 2 4 2" xfId="5734" xr:uid="{7F8D619B-C050-488E-A956-A5C0C4070F03}"/>
    <cellStyle name="Normal 3 2 32 2 5" xfId="4262" xr:uid="{33A6A1EE-80E8-4446-BECA-BE090C3A70A5}"/>
    <cellStyle name="Normal 3 2 32 3" xfId="1275" xr:uid="{B35BDAAD-D7A3-482B-99A3-4167D012F18D}"/>
    <cellStyle name="Normal 3 2 32 3 2" xfId="2406" xr:uid="{E5BF6E27-310A-4B7F-B6C2-CFDDDA396A13}"/>
    <cellStyle name="Normal 3 2 32 3 2 2" xfId="3848" xr:uid="{8DBF4CCD-2078-4830-9815-5489E1E801AB}"/>
    <cellStyle name="Normal 3 2 32 3 2 2 2" xfId="6796" xr:uid="{1F179506-0AFF-4457-A9CC-E9A5B04C9B8E}"/>
    <cellStyle name="Normal 3 2 32 3 2 3" xfId="5355" xr:uid="{8E9B469B-2F2C-432C-9D84-2D9C5934F849}"/>
    <cellStyle name="Normal 3 2 32 3 3" xfId="3139" xr:uid="{114B56D8-1F34-45CC-B643-5AD509CB36C2}"/>
    <cellStyle name="Normal 3 2 32 3 3 2" xfId="6087" xr:uid="{33FEDFBD-0B97-483A-81AA-22D39AECCDEA}"/>
    <cellStyle name="Normal 3 2 32 3 4" xfId="4620" xr:uid="{445D9F1E-04CE-4D42-9B39-E34E02764960}"/>
    <cellStyle name="Normal 3 2 32 4" xfId="2052" xr:uid="{A6B20388-86BF-4E90-8EB0-44E3F84B448A}"/>
    <cellStyle name="Normal 3 2 32 4 2" xfId="3497" xr:uid="{3C3FC7B7-E16F-4A07-913A-3569BC8F8DA8}"/>
    <cellStyle name="Normal 3 2 32 4 2 2" xfId="6445" xr:uid="{4D5C5559-F187-4556-97A5-FFB4618EAF1D}"/>
    <cellStyle name="Normal 3 2 32 4 3" xfId="5002" xr:uid="{4D4C9BC9-00B8-49F0-85B6-937D4E879703}"/>
    <cellStyle name="Normal 3 2 32 5" xfId="2785" xr:uid="{52BFC5A7-1135-4921-B9A2-D08ED3C83633}"/>
    <cellStyle name="Normal 3 2 32 5 2" xfId="5733" xr:uid="{673F64AE-30FF-4902-A5FD-823DFEE692EE}"/>
    <cellStyle name="Normal 3 2 32 6" xfId="4261" xr:uid="{94A1D87E-38F2-4C0D-BBD7-DEC0BA2998FA}"/>
    <cellStyle name="Normal 3 2 33" xfId="343" xr:uid="{00000000-0005-0000-0000-000047010000}"/>
    <cellStyle name="Normal 3 2 33 2" xfId="344" xr:uid="{00000000-0005-0000-0000-000048010000}"/>
    <cellStyle name="Normal 3 2 33 2 2" xfId="1278" xr:uid="{BD2BAC55-A1A3-4AA8-9556-D21D43A71BC2}"/>
    <cellStyle name="Normal 3 2 33 2 2 2" xfId="2409" xr:uid="{5F436E52-CAE5-468E-8E59-0E1292CCDACB}"/>
    <cellStyle name="Normal 3 2 33 2 2 2 2" xfId="3851" xr:uid="{4AC58686-2B98-44B8-B9A1-F968820795C4}"/>
    <cellStyle name="Normal 3 2 33 2 2 2 2 2" xfId="6799" xr:uid="{4D79F578-AE6B-46C7-91C7-3AF993BF5024}"/>
    <cellStyle name="Normal 3 2 33 2 2 2 3" xfId="5358" xr:uid="{00F665CB-986C-4222-BDCE-D360D942071B}"/>
    <cellStyle name="Normal 3 2 33 2 2 3" xfId="3142" xr:uid="{4C33D7A7-0573-4A75-9968-F50A7D6C1426}"/>
    <cellStyle name="Normal 3 2 33 2 2 3 2" xfId="6090" xr:uid="{0A3A9B97-5857-4709-BE37-2596C434BE2C}"/>
    <cellStyle name="Normal 3 2 33 2 2 4" xfId="4623" xr:uid="{46A46D5E-E64F-49FE-A582-EE3DD9BDEBEC}"/>
    <cellStyle name="Normal 3 2 33 2 3" xfId="2055" xr:uid="{130BC399-E2C8-4D34-80BA-3D5F4197E8FC}"/>
    <cellStyle name="Normal 3 2 33 2 3 2" xfId="3500" xr:uid="{AF0B1022-5E32-4E38-8EF6-3D7F716325C8}"/>
    <cellStyle name="Normal 3 2 33 2 3 2 2" xfId="6448" xr:uid="{9803A18D-7D75-4610-AF0F-DA974D5133E6}"/>
    <cellStyle name="Normal 3 2 33 2 3 3" xfId="5005" xr:uid="{8051523F-2705-43E9-8580-38350EFA4F91}"/>
    <cellStyle name="Normal 3 2 33 2 4" xfId="2788" xr:uid="{7E7794CA-2396-47D3-A5CD-3126748A5993}"/>
    <cellStyle name="Normal 3 2 33 2 4 2" xfId="5736" xr:uid="{F302E07F-1A09-4A38-8DDB-68FAA6B2B309}"/>
    <cellStyle name="Normal 3 2 33 2 5" xfId="4264" xr:uid="{89304C71-58BB-4639-B026-FADE5A5E34BD}"/>
    <cellStyle name="Normal 3 2 33 3" xfId="1277" xr:uid="{3156A5CE-8652-41CA-895D-305D16531E6F}"/>
    <cellStyle name="Normal 3 2 33 3 2" xfId="2408" xr:uid="{8562011E-3F32-48B2-8D6F-800AB6814C69}"/>
    <cellStyle name="Normal 3 2 33 3 2 2" xfId="3850" xr:uid="{BFAB2457-A9BF-4943-8208-16D242AB9B95}"/>
    <cellStyle name="Normal 3 2 33 3 2 2 2" xfId="6798" xr:uid="{65FA2AC9-8672-4150-B5A7-13B0E4AC1F37}"/>
    <cellStyle name="Normal 3 2 33 3 2 3" xfId="5357" xr:uid="{E743162F-3E2B-4B67-BF30-AA7508908C14}"/>
    <cellStyle name="Normal 3 2 33 3 3" xfId="3141" xr:uid="{A90F666A-86C6-4A8C-903C-712D5244B5B3}"/>
    <cellStyle name="Normal 3 2 33 3 3 2" xfId="6089" xr:uid="{D252346D-AD9D-4723-B90E-641825390459}"/>
    <cellStyle name="Normal 3 2 33 3 4" xfId="4622" xr:uid="{7771B7E2-2E57-4E4C-8C0D-CCDE1E6EAD55}"/>
    <cellStyle name="Normal 3 2 33 4" xfId="2054" xr:uid="{9B20704D-E67F-4E21-A5D3-ABEBEE285801}"/>
    <cellStyle name="Normal 3 2 33 4 2" xfId="3499" xr:uid="{FEB74E12-C50C-4C9C-95AC-4543B15AE8B7}"/>
    <cellStyle name="Normal 3 2 33 4 2 2" xfId="6447" xr:uid="{0F256273-075E-47B9-8647-5F8E5B97E31B}"/>
    <cellStyle name="Normal 3 2 33 4 3" xfId="5004" xr:uid="{A0A9BB21-7146-4643-98E5-007AF587D856}"/>
    <cellStyle name="Normal 3 2 33 5" xfId="2787" xr:uid="{620B3DFF-769A-4638-B902-CA6E2B174995}"/>
    <cellStyle name="Normal 3 2 33 5 2" xfId="5735" xr:uid="{F26068F1-FB8A-4368-B5AD-C28B00241EC4}"/>
    <cellStyle name="Normal 3 2 33 6" xfId="4263" xr:uid="{1BB024D7-1C66-4E24-80D2-B8134AF3FB36}"/>
    <cellStyle name="Normal 3 2 34" xfId="345" xr:uid="{00000000-0005-0000-0000-000049010000}"/>
    <cellStyle name="Normal 3 2 34 2" xfId="346" xr:uid="{00000000-0005-0000-0000-00004A010000}"/>
    <cellStyle name="Normal 3 2 34 2 2" xfId="1280" xr:uid="{6C673A4B-8A23-4C59-907A-43D74534B0CB}"/>
    <cellStyle name="Normal 3 2 34 2 2 2" xfId="2411" xr:uid="{C811A032-2552-44DD-BE1E-CA5CB5F90201}"/>
    <cellStyle name="Normal 3 2 34 2 2 2 2" xfId="3853" xr:uid="{A2DA33DA-64D2-4027-B7B5-96E339FDFE30}"/>
    <cellStyle name="Normal 3 2 34 2 2 2 2 2" xfId="6801" xr:uid="{294C9A53-E3CE-49FE-A8F2-BB1BDD58C713}"/>
    <cellStyle name="Normal 3 2 34 2 2 2 3" xfId="5360" xr:uid="{05CE0F38-318F-4187-9289-A238158C7434}"/>
    <cellStyle name="Normal 3 2 34 2 2 3" xfId="3144" xr:uid="{FAE55E32-8CF8-4E6F-BD49-F641D5413D3B}"/>
    <cellStyle name="Normal 3 2 34 2 2 3 2" xfId="6092" xr:uid="{F147B992-7261-4FA0-BF1C-55FA1A09A530}"/>
    <cellStyle name="Normal 3 2 34 2 2 4" xfId="4625" xr:uid="{E8669A32-D06E-4835-AC1E-D5CE618660E3}"/>
    <cellStyle name="Normal 3 2 34 2 3" xfId="2057" xr:uid="{3DB1A557-25C3-41F1-8D1C-76580BD25F88}"/>
    <cellStyle name="Normal 3 2 34 2 3 2" xfId="3502" xr:uid="{0CD1888B-87F4-48F9-B260-EA713FC5D777}"/>
    <cellStyle name="Normal 3 2 34 2 3 2 2" xfId="6450" xr:uid="{D7C5B9B1-B867-4BC5-A231-9D6093CE239D}"/>
    <cellStyle name="Normal 3 2 34 2 3 3" xfId="5007" xr:uid="{9013BC38-917E-4E7A-958B-428A13D67A33}"/>
    <cellStyle name="Normal 3 2 34 2 4" xfId="2790" xr:uid="{F4CB1ED5-C9EC-4E4E-881C-63401BF8A228}"/>
    <cellStyle name="Normal 3 2 34 2 4 2" xfId="5738" xr:uid="{FB846A86-3020-4DD0-9D3A-7D7CFB7059E2}"/>
    <cellStyle name="Normal 3 2 34 2 5" xfId="4266" xr:uid="{A5DC8413-4DC2-4B37-AC72-CA9BDEA28D94}"/>
    <cellStyle name="Normal 3 2 34 3" xfId="1279" xr:uid="{899E7CB4-B9C1-4A93-944B-1967383557BD}"/>
    <cellStyle name="Normal 3 2 34 3 2" xfId="2410" xr:uid="{3FB2E377-776F-4AB9-9FB1-6D44B343C881}"/>
    <cellStyle name="Normal 3 2 34 3 2 2" xfId="3852" xr:uid="{EE7E4C15-24C3-4EAC-AE7E-B2DA8437D844}"/>
    <cellStyle name="Normal 3 2 34 3 2 2 2" xfId="6800" xr:uid="{CB62A5FC-0905-458F-B801-7C400A12A649}"/>
    <cellStyle name="Normal 3 2 34 3 2 3" xfId="5359" xr:uid="{9088D4C9-1777-485C-9611-C29F10D16DE9}"/>
    <cellStyle name="Normal 3 2 34 3 3" xfId="3143" xr:uid="{0A1E5329-8024-4D84-910A-AAD83111632A}"/>
    <cellStyle name="Normal 3 2 34 3 3 2" xfId="6091" xr:uid="{3CAB9DF9-432A-49F8-AA9E-BC22B3770932}"/>
    <cellStyle name="Normal 3 2 34 3 4" xfId="4624" xr:uid="{842318DE-BD24-4F16-B33B-9EAE3510A052}"/>
    <cellStyle name="Normal 3 2 34 4" xfId="2056" xr:uid="{5B2CD76E-70AE-4176-8E29-4394DDEB9AD9}"/>
    <cellStyle name="Normal 3 2 34 4 2" xfId="3501" xr:uid="{D6834D0C-D36E-461B-B316-7071322E486C}"/>
    <cellStyle name="Normal 3 2 34 4 2 2" xfId="6449" xr:uid="{A7D69185-6B4C-4020-8BE3-040E79F0ADF8}"/>
    <cellStyle name="Normal 3 2 34 4 3" xfId="5006" xr:uid="{85DBED46-0714-4D36-895E-7FBE41D8F830}"/>
    <cellStyle name="Normal 3 2 34 5" xfId="2789" xr:uid="{5AF5B342-484D-4D85-A723-8DC027E9CEBC}"/>
    <cellStyle name="Normal 3 2 34 5 2" xfId="5737" xr:uid="{2B72F9E0-F0CA-438B-9E92-CAD98DD2D873}"/>
    <cellStyle name="Normal 3 2 34 6" xfId="4265" xr:uid="{1ADF272A-000A-48DE-A0B5-5AE02E15D5A8}"/>
    <cellStyle name="Normal 3 2 35" xfId="347" xr:uid="{00000000-0005-0000-0000-00004B010000}"/>
    <cellStyle name="Normal 3 2 35 2" xfId="348" xr:uid="{00000000-0005-0000-0000-00004C010000}"/>
    <cellStyle name="Normal 3 2 35 2 2" xfId="1282" xr:uid="{CCF82426-7514-45FB-BAC0-E2C6593C8AF4}"/>
    <cellStyle name="Normal 3 2 35 2 2 2" xfId="2413" xr:uid="{8933DA58-A393-498B-B865-F0083AD86216}"/>
    <cellStyle name="Normal 3 2 35 2 2 2 2" xfId="3855" xr:uid="{5F2DC50B-560E-4A30-9743-BA4C95A0A7DA}"/>
    <cellStyle name="Normal 3 2 35 2 2 2 2 2" xfId="6803" xr:uid="{0B452F1C-8FA5-49D4-B67B-8645BFC1C507}"/>
    <cellStyle name="Normal 3 2 35 2 2 2 3" xfId="5362" xr:uid="{97788619-59CF-463A-84FF-E1EFF06E5972}"/>
    <cellStyle name="Normal 3 2 35 2 2 3" xfId="3146" xr:uid="{E5E7A5B0-4776-4B23-A197-DDAE989DE633}"/>
    <cellStyle name="Normal 3 2 35 2 2 3 2" xfId="6094" xr:uid="{D3E937D8-B5E9-46F6-BB0F-5D4FF97FBFCC}"/>
    <cellStyle name="Normal 3 2 35 2 2 4" xfId="4627" xr:uid="{BA048DFD-2F5C-48DD-A490-5A43F09737CE}"/>
    <cellStyle name="Normal 3 2 35 2 3" xfId="2059" xr:uid="{4586060A-C0B7-4D36-9899-6BA2C9004346}"/>
    <cellStyle name="Normal 3 2 35 2 3 2" xfId="3504" xr:uid="{66DC5E9F-3D4F-4F51-B7B8-3999A88A1FBD}"/>
    <cellStyle name="Normal 3 2 35 2 3 2 2" xfId="6452" xr:uid="{F57FA438-E7D8-41C7-BAC1-194CDCC0C844}"/>
    <cellStyle name="Normal 3 2 35 2 3 3" xfId="5009" xr:uid="{3337D47C-4E27-476E-88A2-6D587FC6A355}"/>
    <cellStyle name="Normal 3 2 35 2 4" xfId="2792" xr:uid="{3AABD460-88D8-4317-87C7-64ADE3E96E76}"/>
    <cellStyle name="Normal 3 2 35 2 4 2" xfId="5740" xr:uid="{B389F2CA-1FE6-4EAD-9644-A982ADB03724}"/>
    <cellStyle name="Normal 3 2 35 2 5" xfId="4268" xr:uid="{91DF021A-5423-43F2-8413-091673EB15DF}"/>
    <cellStyle name="Normal 3 2 35 3" xfId="1281" xr:uid="{B0AB6BB8-6AE1-4411-8C2E-E7FA7CD916BF}"/>
    <cellStyle name="Normal 3 2 35 3 2" xfId="2412" xr:uid="{466E4EC4-FD6B-414C-8D6A-5BD50F5384C7}"/>
    <cellStyle name="Normal 3 2 35 3 2 2" xfId="3854" xr:uid="{212A1940-4059-4668-8081-0750D6F058D3}"/>
    <cellStyle name="Normal 3 2 35 3 2 2 2" xfId="6802" xr:uid="{FA472780-2080-42ED-8C58-98A551C0F529}"/>
    <cellStyle name="Normal 3 2 35 3 2 3" xfId="5361" xr:uid="{EC312FE5-06A5-4320-8FD9-93FA15B7717B}"/>
    <cellStyle name="Normal 3 2 35 3 3" xfId="3145" xr:uid="{637191B2-EA17-4FB9-9282-E098067A5EE1}"/>
    <cellStyle name="Normal 3 2 35 3 3 2" xfId="6093" xr:uid="{CC1020B0-0E3E-4980-96FA-E2A473DF55E1}"/>
    <cellStyle name="Normal 3 2 35 3 4" xfId="4626" xr:uid="{C6902BE0-0BBF-4E29-BC16-C45908D08BBA}"/>
    <cellStyle name="Normal 3 2 35 4" xfId="2058" xr:uid="{B8D01094-7E22-491E-8668-DCBEBD2EA973}"/>
    <cellStyle name="Normal 3 2 35 4 2" xfId="3503" xr:uid="{A5395CEB-C29C-4394-8064-FDE55A757BE3}"/>
    <cellStyle name="Normal 3 2 35 4 2 2" xfId="6451" xr:uid="{5B8C6486-C82F-4382-A568-7FD6916F4A9D}"/>
    <cellStyle name="Normal 3 2 35 4 3" xfId="5008" xr:uid="{62F94662-A1D8-4CAD-8659-8CAF2619C65F}"/>
    <cellStyle name="Normal 3 2 35 5" xfId="2791" xr:uid="{930665B7-E8C9-43B4-9C7B-9F599F1D4BA4}"/>
    <cellStyle name="Normal 3 2 35 5 2" xfId="5739" xr:uid="{227D7E67-F83A-440D-B124-E46CC8E36CC7}"/>
    <cellStyle name="Normal 3 2 35 6" xfId="4267" xr:uid="{DC5A002A-9657-4666-806B-74BE8113CE5B}"/>
    <cellStyle name="Normal 3 2 36" xfId="349" xr:uid="{00000000-0005-0000-0000-00004D010000}"/>
    <cellStyle name="Normal 3 2 36 2" xfId="350" xr:uid="{00000000-0005-0000-0000-00004E010000}"/>
    <cellStyle name="Normal 3 2 36 2 2" xfId="1284" xr:uid="{1018F2B7-52AB-4792-A4E0-4C77863D473B}"/>
    <cellStyle name="Normal 3 2 36 2 2 2" xfId="2415" xr:uid="{F9529F6D-4CED-4447-8D69-39702E36E299}"/>
    <cellStyle name="Normal 3 2 36 2 2 2 2" xfId="3857" xr:uid="{2C4ED518-EC0A-4050-B2C8-C62A79C1D7D9}"/>
    <cellStyle name="Normal 3 2 36 2 2 2 2 2" xfId="6805" xr:uid="{F92520DB-264A-4E3E-9124-37B9B3E1B982}"/>
    <cellStyle name="Normal 3 2 36 2 2 2 3" xfId="5364" xr:uid="{89C9B701-8469-48FF-811E-25B692CBA4C2}"/>
    <cellStyle name="Normal 3 2 36 2 2 3" xfId="3148" xr:uid="{6D868F53-246F-4A41-A8C3-8A44277076DF}"/>
    <cellStyle name="Normal 3 2 36 2 2 3 2" xfId="6096" xr:uid="{01E02044-96D4-4886-A148-9E33748F5971}"/>
    <cellStyle name="Normal 3 2 36 2 2 4" xfId="4629" xr:uid="{BBA45F7F-A36D-4F76-889D-03F55C947620}"/>
    <cellStyle name="Normal 3 2 36 2 3" xfId="2061" xr:uid="{8E39761B-B105-4DD1-B540-7120F1F4B0C4}"/>
    <cellStyle name="Normal 3 2 36 2 3 2" xfId="3506" xr:uid="{5DC48BA2-8BF0-4301-AE35-F08D163E3F16}"/>
    <cellStyle name="Normal 3 2 36 2 3 2 2" xfId="6454" xr:uid="{A10FCF1A-2353-4248-A9CC-00A9DF76DDC6}"/>
    <cellStyle name="Normal 3 2 36 2 3 3" xfId="5011" xr:uid="{80148A58-9863-41F2-A8B1-AF69BFA395DA}"/>
    <cellStyle name="Normal 3 2 36 2 4" xfId="2794" xr:uid="{AD8517CD-C82C-4582-B8AC-0942B3572084}"/>
    <cellStyle name="Normal 3 2 36 2 4 2" xfId="5742" xr:uid="{351E6AE8-4F94-49EE-A6F3-F223C6298647}"/>
    <cellStyle name="Normal 3 2 36 2 5" xfId="4270" xr:uid="{4587388C-5007-46BE-BDAF-D7081A7349D1}"/>
    <cellStyle name="Normal 3 2 36 3" xfId="1283" xr:uid="{5869980A-E46C-4008-8AD7-D4F7140F00D8}"/>
    <cellStyle name="Normal 3 2 36 3 2" xfId="2414" xr:uid="{E97509F4-AF85-46C4-A2B8-848B5BBBD637}"/>
    <cellStyle name="Normal 3 2 36 3 2 2" xfId="3856" xr:uid="{8AB187B6-4854-4863-9D60-F242CC7DE40C}"/>
    <cellStyle name="Normal 3 2 36 3 2 2 2" xfId="6804" xr:uid="{225D3747-E600-42B0-882E-7C4C6FBBABC0}"/>
    <cellStyle name="Normal 3 2 36 3 2 3" xfId="5363" xr:uid="{8FE42216-0EA3-48FD-840D-E6130FF24D53}"/>
    <cellStyle name="Normal 3 2 36 3 3" xfId="3147" xr:uid="{1EB2A1ED-3003-42C1-A22D-A82512DEEA10}"/>
    <cellStyle name="Normal 3 2 36 3 3 2" xfId="6095" xr:uid="{E9CB02B0-E192-4BF3-8A9F-CD4A3D75D634}"/>
    <cellStyle name="Normal 3 2 36 3 4" xfId="4628" xr:uid="{7834DC7C-8C1C-4844-A5EC-F143FBE9CFFD}"/>
    <cellStyle name="Normal 3 2 36 4" xfId="2060" xr:uid="{3DDC186E-ABB7-4356-B391-5689A44B2219}"/>
    <cellStyle name="Normal 3 2 36 4 2" xfId="3505" xr:uid="{BA418812-3E46-4BB0-A3CC-D1D873E51EEF}"/>
    <cellStyle name="Normal 3 2 36 4 2 2" xfId="6453" xr:uid="{BF83A39F-844C-43E0-AEA8-74DFD03EA530}"/>
    <cellStyle name="Normal 3 2 36 4 3" xfId="5010" xr:uid="{91DCCC56-8CEF-4FAC-8CB8-FEECAC2D7171}"/>
    <cellStyle name="Normal 3 2 36 5" xfId="2793" xr:uid="{2C08A6E1-C57F-41E2-8C8E-A5AB56BBAC98}"/>
    <cellStyle name="Normal 3 2 36 5 2" xfId="5741" xr:uid="{940235A2-09AD-4034-BE85-F096E34D08AD}"/>
    <cellStyle name="Normal 3 2 36 6" xfId="4269" xr:uid="{B2F729E5-43E4-4150-88D4-91F484B06718}"/>
    <cellStyle name="Normal 3 2 37" xfId="351" xr:uid="{00000000-0005-0000-0000-00004F010000}"/>
    <cellStyle name="Normal 3 2 37 2" xfId="352" xr:uid="{00000000-0005-0000-0000-000050010000}"/>
    <cellStyle name="Normal 3 2 37 2 2" xfId="1286" xr:uid="{2D05C59A-4453-4CE0-B8EC-1FDE50307DAD}"/>
    <cellStyle name="Normal 3 2 37 2 2 2" xfId="2417" xr:uid="{E15C2E86-0928-4C34-BB73-5D455CD97E12}"/>
    <cellStyle name="Normal 3 2 37 2 2 2 2" xfId="3859" xr:uid="{0FF77709-E0B7-4F02-A22E-AE61FE5B2A62}"/>
    <cellStyle name="Normal 3 2 37 2 2 2 2 2" xfId="6807" xr:uid="{06366088-20D1-4ABF-8DFF-19A8740319E0}"/>
    <cellStyle name="Normal 3 2 37 2 2 2 3" xfId="5366" xr:uid="{D8F0CB0F-DE62-4D65-9CAD-CF468E8E9326}"/>
    <cellStyle name="Normal 3 2 37 2 2 3" xfId="3150" xr:uid="{ADF08F91-68C8-40B6-AB1C-A4D94444B8E8}"/>
    <cellStyle name="Normal 3 2 37 2 2 3 2" xfId="6098" xr:uid="{71CAEBFC-5B34-4C2C-AAD7-F4A77198B330}"/>
    <cellStyle name="Normal 3 2 37 2 2 4" xfId="4631" xr:uid="{FF643CAA-89E2-44E6-8013-57B9466AE8C3}"/>
    <cellStyle name="Normal 3 2 37 2 3" xfId="2063" xr:uid="{C6E99E19-AB3E-47D8-809C-183BE500C3AF}"/>
    <cellStyle name="Normal 3 2 37 2 3 2" xfId="3508" xr:uid="{FA26D205-082D-48BA-8871-D733B0D9DF81}"/>
    <cellStyle name="Normal 3 2 37 2 3 2 2" xfId="6456" xr:uid="{EC854A5B-CEFC-4CE2-A021-380CB4C659F3}"/>
    <cellStyle name="Normal 3 2 37 2 3 3" xfId="5013" xr:uid="{84CAA6D3-2580-4E5E-ACD7-0869875F3346}"/>
    <cellStyle name="Normal 3 2 37 2 4" xfId="2796" xr:uid="{F83F63CC-C9B2-4881-9B3E-2B62D3EDA251}"/>
    <cellStyle name="Normal 3 2 37 2 4 2" xfId="5744" xr:uid="{BEF417A6-9E1E-43D0-8B4E-8A121DDE380C}"/>
    <cellStyle name="Normal 3 2 37 2 5" xfId="4272" xr:uid="{597EC234-DF84-44D2-8B35-9822ACB141DF}"/>
    <cellStyle name="Normal 3 2 37 3" xfId="1285" xr:uid="{35D8E89D-B21A-495D-916D-6B02E1EF547B}"/>
    <cellStyle name="Normal 3 2 37 3 2" xfId="2416" xr:uid="{48B5813C-3656-460B-97D9-621BB081BD06}"/>
    <cellStyle name="Normal 3 2 37 3 2 2" xfId="3858" xr:uid="{81FC753B-B230-481E-A546-8D36B7939548}"/>
    <cellStyle name="Normal 3 2 37 3 2 2 2" xfId="6806" xr:uid="{82F524DC-17B2-4BFE-A774-5AA11C8869A7}"/>
    <cellStyle name="Normal 3 2 37 3 2 3" xfId="5365" xr:uid="{278CF399-0A6F-4A47-B083-F7E05ADA9619}"/>
    <cellStyle name="Normal 3 2 37 3 3" xfId="3149" xr:uid="{958BD7C7-04E9-4382-BE12-5549070F7F1B}"/>
    <cellStyle name="Normal 3 2 37 3 3 2" xfId="6097" xr:uid="{7C512C26-AA0E-46AE-AA9A-32E3BAE2A66D}"/>
    <cellStyle name="Normal 3 2 37 3 4" xfId="4630" xr:uid="{5101E61D-DD6C-41D1-BD13-5291ABFD3A45}"/>
    <cellStyle name="Normal 3 2 37 4" xfId="2062" xr:uid="{A70A8FF5-7A23-4F90-80F4-4D6EC46F9461}"/>
    <cellStyle name="Normal 3 2 37 4 2" xfId="3507" xr:uid="{4A41BCA7-83A1-4D25-B9C4-4ECC00257023}"/>
    <cellStyle name="Normal 3 2 37 4 2 2" xfId="6455" xr:uid="{B6E0FCD7-8BA7-42AC-8CB9-2820A4B7289F}"/>
    <cellStyle name="Normal 3 2 37 4 3" xfId="5012" xr:uid="{A9147E70-B179-470D-8F5C-69E5C394EBC5}"/>
    <cellStyle name="Normal 3 2 37 5" xfId="2795" xr:uid="{F5B10C25-A3DB-499F-A064-3F228FC9A2C4}"/>
    <cellStyle name="Normal 3 2 37 5 2" xfId="5743" xr:uid="{DC23CA42-E146-4C47-B348-D50D7CFE8CD7}"/>
    <cellStyle name="Normal 3 2 37 6" xfId="4271" xr:uid="{8E347950-CB6C-4CC8-8503-A972196E141E}"/>
    <cellStyle name="Normal 3 2 38" xfId="353" xr:uid="{00000000-0005-0000-0000-000051010000}"/>
    <cellStyle name="Normal 3 2 38 2" xfId="354" xr:uid="{00000000-0005-0000-0000-000052010000}"/>
    <cellStyle name="Normal 3 2 38 2 2" xfId="1288" xr:uid="{DA764596-CABA-4E24-B97B-1E4611B2EF84}"/>
    <cellStyle name="Normal 3 2 38 2 2 2" xfId="2419" xr:uid="{29810D9C-E6FC-4BDB-BB9D-EF69373C1990}"/>
    <cellStyle name="Normal 3 2 38 2 2 2 2" xfId="3861" xr:uid="{A50943D1-6815-4821-A059-7044F174E8B9}"/>
    <cellStyle name="Normal 3 2 38 2 2 2 2 2" xfId="6809" xr:uid="{21FB4F6C-BDCB-4A82-A513-03DCEC3CD262}"/>
    <cellStyle name="Normal 3 2 38 2 2 2 3" xfId="5368" xr:uid="{450D18D4-13EA-493E-A226-C7E0D0B913FE}"/>
    <cellStyle name="Normal 3 2 38 2 2 3" xfId="3152" xr:uid="{D5BD3812-2E39-4710-939C-9DDBEEE48EFF}"/>
    <cellStyle name="Normal 3 2 38 2 2 3 2" xfId="6100" xr:uid="{E747443E-668E-4044-892A-9E8B544F35A8}"/>
    <cellStyle name="Normal 3 2 38 2 2 4" xfId="4633" xr:uid="{2FFEDB4F-AA98-47E6-81F7-F623447D1F24}"/>
    <cellStyle name="Normal 3 2 38 2 3" xfId="2065" xr:uid="{F6ED8B49-D39A-4998-A888-FE339B334C0B}"/>
    <cellStyle name="Normal 3 2 38 2 3 2" xfId="3510" xr:uid="{81284225-F9DD-4617-B1C6-B30E9B9CF818}"/>
    <cellStyle name="Normal 3 2 38 2 3 2 2" xfId="6458" xr:uid="{D398806E-F4DE-4E96-86F3-16CBE7253310}"/>
    <cellStyle name="Normal 3 2 38 2 3 3" xfId="5015" xr:uid="{F05E2853-04D5-4924-975F-A478CF58B04A}"/>
    <cellStyle name="Normal 3 2 38 2 4" xfId="2798" xr:uid="{63F3C445-6444-4854-91CD-728116F2E7A1}"/>
    <cellStyle name="Normal 3 2 38 2 4 2" xfId="5746" xr:uid="{7289D444-73D7-4D71-B32A-DA07CE09FA5B}"/>
    <cellStyle name="Normal 3 2 38 2 5" xfId="4274" xr:uid="{3E84692C-0891-4024-950A-56365C1EAAE7}"/>
    <cellStyle name="Normal 3 2 38 3" xfId="1287" xr:uid="{C42BEBAB-48D5-474E-9397-B34CC13A114D}"/>
    <cellStyle name="Normal 3 2 38 3 2" xfId="2418" xr:uid="{02AECD4F-D9B1-4316-A972-FB6F57462EFD}"/>
    <cellStyle name="Normal 3 2 38 3 2 2" xfId="3860" xr:uid="{EEF49BBD-990C-4325-A1CA-F1EFB2300253}"/>
    <cellStyle name="Normal 3 2 38 3 2 2 2" xfId="6808" xr:uid="{D5371428-AAF2-4BDF-9374-6F1B9F2BE54A}"/>
    <cellStyle name="Normal 3 2 38 3 2 3" xfId="5367" xr:uid="{A03FB44E-AF88-4ADF-8059-A5EE154C0155}"/>
    <cellStyle name="Normal 3 2 38 3 3" xfId="3151" xr:uid="{C578FE78-D217-4E46-A0FC-F174FB3D4427}"/>
    <cellStyle name="Normal 3 2 38 3 3 2" xfId="6099" xr:uid="{222CD0B4-7411-4AB7-BFC4-0DE48C316426}"/>
    <cellStyle name="Normal 3 2 38 3 4" xfId="4632" xr:uid="{F1E8DB50-5BAB-485E-9922-2EB33BB3FBCB}"/>
    <cellStyle name="Normal 3 2 38 4" xfId="2064" xr:uid="{4C3E6CA9-B5F4-4F7E-8938-3B4CF68FC44B}"/>
    <cellStyle name="Normal 3 2 38 4 2" xfId="3509" xr:uid="{B851BBE6-02EE-40AC-A7A6-CAF616AE8387}"/>
    <cellStyle name="Normal 3 2 38 4 2 2" xfId="6457" xr:uid="{5A014B31-AC87-417C-B445-27171CD0A6BD}"/>
    <cellStyle name="Normal 3 2 38 4 3" xfId="5014" xr:uid="{D880A517-9DEC-49BC-BBB0-BAEE2269E313}"/>
    <cellStyle name="Normal 3 2 38 5" xfId="2797" xr:uid="{8E971C6F-5011-4D38-84CE-BBE57CF9740F}"/>
    <cellStyle name="Normal 3 2 38 5 2" xfId="5745" xr:uid="{946A050B-C712-40D1-8FA4-B7C61CECF255}"/>
    <cellStyle name="Normal 3 2 38 6" xfId="4273" xr:uid="{3830136E-FC63-4F57-80F1-4BD31E77A1D0}"/>
    <cellStyle name="Normal 3 2 39" xfId="355" xr:uid="{00000000-0005-0000-0000-000053010000}"/>
    <cellStyle name="Normal 3 2 39 2" xfId="356" xr:uid="{00000000-0005-0000-0000-000054010000}"/>
    <cellStyle name="Normal 3 2 39 2 2" xfId="1290" xr:uid="{A2FA19A3-FC26-475D-B63E-AF3AD384E4C7}"/>
    <cellStyle name="Normal 3 2 39 2 2 2" xfId="2421" xr:uid="{C8F6AB0B-96C6-47C3-8583-BE7D835D57E1}"/>
    <cellStyle name="Normal 3 2 39 2 2 2 2" xfId="3863" xr:uid="{A108721C-70E4-4999-91C9-E8F2E2B5F1BA}"/>
    <cellStyle name="Normal 3 2 39 2 2 2 2 2" xfId="6811" xr:uid="{517A255F-4CE6-48E9-B251-CFF73C89A5A8}"/>
    <cellStyle name="Normal 3 2 39 2 2 2 3" xfId="5370" xr:uid="{C6C755EF-BAF2-4F0A-9088-5BA087713847}"/>
    <cellStyle name="Normal 3 2 39 2 2 3" xfId="3154" xr:uid="{2DB37126-8E53-4D55-8B50-8C53778967BF}"/>
    <cellStyle name="Normal 3 2 39 2 2 3 2" xfId="6102" xr:uid="{FD5BCC86-1C3B-4004-8781-EB83885758C3}"/>
    <cellStyle name="Normal 3 2 39 2 2 4" xfId="4635" xr:uid="{280C2580-FA46-4B15-99DA-D98FA9485E04}"/>
    <cellStyle name="Normal 3 2 39 2 3" xfId="2067" xr:uid="{977FAF41-1F6F-427B-9FF4-D24AEA780FA0}"/>
    <cellStyle name="Normal 3 2 39 2 3 2" xfId="3512" xr:uid="{A1373538-73BF-432C-A81B-29C5A7FE0F12}"/>
    <cellStyle name="Normal 3 2 39 2 3 2 2" xfId="6460" xr:uid="{27879F41-385B-4176-9FCB-644114D82CF8}"/>
    <cellStyle name="Normal 3 2 39 2 3 3" xfId="5017" xr:uid="{25F90D87-B101-4980-B2C1-236FA7F0C283}"/>
    <cellStyle name="Normal 3 2 39 2 4" xfId="2800" xr:uid="{462731CF-586E-4CA8-B08B-760F378CDDFF}"/>
    <cellStyle name="Normal 3 2 39 2 4 2" xfId="5748" xr:uid="{CC445328-AEBC-4AEA-A87A-3A465ACA17B1}"/>
    <cellStyle name="Normal 3 2 39 2 5" xfId="4276" xr:uid="{A752EAC5-CFD7-4088-8E86-F764EB218739}"/>
    <cellStyle name="Normal 3 2 39 3" xfId="1289" xr:uid="{B8193450-F671-4E12-B837-8216D5FF910A}"/>
    <cellStyle name="Normal 3 2 39 3 2" xfId="2420" xr:uid="{6CD550AF-3B6C-4A5F-B8E9-EFCEEF954CE3}"/>
    <cellStyle name="Normal 3 2 39 3 2 2" xfId="3862" xr:uid="{D0E56834-0CD0-429F-A55C-C99981B59A06}"/>
    <cellStyle name="Normal 3 2 39 3 2 2 2" xfId="6810" xr:uid="{ECB0295C-0DF9-4367-A781-4BCFE65A86D5}"/>
    <cellStyle name="Normal 3 2 39 3 2 3" xfId="5369" xr:uid="{19F0E5C5-B6C3-4786-81CF-EFA452479D4F}"/>
    <cellStyle name="Normal 3 2 39 3 3" xfId="3153" xr:uid="{51FCCED7-4287-4A97-B3D4-9C95E2B2C459}"/>
    <cellStyle name="Normal 3 2 39 3 3 2" xfId="6101" xr:uid="{973951DC-ED06-4727-9689-FC1F6DC514A9}"/>
    <cellStyle name="Normal 3 2 39 3 4" xfId="4634" xr:uid="{C608FE4A-F0C8-40A4-A8D8-BFD72E3695CE}"/>
    <cellStyle name="Normal 3 2 39 4" xfId="2066" xr:uid="{12A6DCFF-5626-4566-A272-EFD4AF3CF471}"/>
    <cellStyle name="Normal 3 2 39 4 2" xfId="3511" xr:uid="{E34BB8F2-9E12-4EDB-BB8E-67A025B9ADD2}"/>
    <cellStyle name="Normal 3 2 39 4 2 2" xfId="6459" xr:uid="{2A439529-8BED-45FD-9531-6FB87D1947E0}"/>
    <cellStyle name="Normal 3 2 39 4 3" xfId="5016" xr:uid="{0559C021-02D6-4666-9460-6BF01BBCF662}"/>
    <cellStyle name="Normal 3 2 39 5" xfId="2799" xr:uid="{70577F5B-FB12-4AB1-B9C5-14BF299DCCF1}"/>
    <cellStyle name="Normal 3 2 39 5 2" xfId="5747" xr:uid="{E66F77C4-7891-4D92-9820-6164EC95D034}"/>
    <cellStyle name="Normal 3 2 39 6" xfId="4275" xr:uid="{BFECD293-F7A0-482C-B33F-149BEF87E399}"/>
    <cellStyle name="Normal 3 2 4" xfId="357" xr:uid="{00000000-0005-0000-0000-000055010000}"/>
    <cellStyle name="Normal 3 2 4 2" xfId="358" xr:uid="{00000000-0005-0000-0000-000056010000}"/>
    <cellStyle name="Normal 3 2 4 2 2" xfId="1292" xr:uid="{3BBFDF16-5E7B-46E9-B9A0-570846FE6EDD}"/>
    <cellStyle name="Normal 3 2 4 2 2 2" xfId="2423" xr:uid="{6FC3E6EC-31E4-4C55-A8D1-09C6EF3C9CDC}"/>
    <cellStyle name="Normal 3 2 4 2 2 2 2" xfId="3865" xr:uid="{92DFED55-25AD-44E4-ACD4-22E527E104AE}"/>
    <cellStyle name="Normal 3 2 4 2 2 2 2 2" xfId="6813" xr:uid="{789A3296-9369-4368-BDFB-971EB32C1237}"/>
    <cellStyle name="Normal 3 2 4 2 2 2 3" xfId="5372" xr:uid="{B66FFF91-F6B6-4D5C-AA94-0C4CD351451A}"/>
    <cellStyle name="Normal 3 2 4 2 2 3" xfId="3156" xr:uid="{8E2F80F4-322F-43C2-9984-601F0DA296D5}"/>
    <cellStyle name="Normal 3 2 4 2 2 3 2" xfId="6104" xr:uid="{094A0092-6FFE-4EE4-B50A-6374EEABB64F}"/>
    <cellStyle name="Normal 3 2 4 2 2 4" xfId="4637" xr:uid="{D5CF883A-4670-4915-8B59-5CC1D392EEB8}"/>
    <cellStyle name="Normal 3 2 4 2 3" xfId="2069" xr:uid="{24DE4AF4-7785-4179-BBC9-992F65179CF4}"/>
    <cellStyle name="Normal 3 2 4 2 3 2" xfId="3514" xr:uid="{278648B5-4551-40A3-B636-A374C831E18A}"/>
    <cellStyle name="Normal 3 2 4 2 3 2 2" xfId="6462" xr:uid="{B796FAC7-6230-4CC4-BA35-EAE086D43F25}"/>
    <cellStyle name="Normal 3 2 4 2 3 3" xfId="5019" xr:uid="{9F97C448-D0FD-4AC2-B511-CF942928676C}"/>
    <cellStyle name="Normal 3 2 4 2 4" xfId="2802" xr:uid="{0A33DBED-4BD3-4F2D-A1DF-AD4C236B20A7}"/>
    <cellStyle name="Normal 3 2 4 2 4 2" xfId="5750" xr:uid="{6FAEC6DF-E2C5-40B6-8A46-A56A73096DDC}"/>
    <cellStyle name="Normal 3 2 4 2 5" xfId="4278" xr:uid="{DDEEF338-0527-4D67-BCD2-14A03AA82CFB}"/>
    <cellStyle name="Normal 3 2 4 3" xfId="1291" xr:uid="{FC0FCB1F-B2B9-41C8-9DA8-FC550F68DE33}"/>
    <cellStyle name="Normal 3 2 4 3 2" xfId="2422" xr:uid="{77D40CB4-0313-457B-9A8F-FDB9C8451495}"/>
    <cellStyle name="Normal 3 2 4 3 2 2" xfId="3864" xr:uid="{09817E77-978D-40EA-9028-2581A90B9357}"/>
    <cellStyle name="Normal 3 2 4 3 2 2 2" xfId="6812" xr:uid="{E0FC538A-BDF8-4D17-B29A-E04746B27E8A}"/>
    <cellStyle name="Normal 3 2 4 3 2 3" xfId="5371" xr:uid="{D8FF8DDC-4172-49D8-A5C9-DB768DBC6104}"/>
    <cellStyle name="Normal 3 2 4 3 3" xfId="3155" xr:uid="{CE654D3B-EDB5-4A9A-A117-3C1F768C232C}"/>
    <cellStyle name="Normal 3 2 4 3 3 2" xfId="6103" xr:uid="{766ADDAA-FFC0-4B53-9C53-9AC0F1724D37}"/>
    <cellStyle name="Normal 3 2 4 3 4" xfId="4636" xr:uid="{D081D1F3-CAB9-4C62-8A1B-BC0B29B2FE76}"/>
    <cellStyle name="Normal 3 2 4 4" xfId="2068" xr:uid="{E0707ED1-E3DB-4878-9AC1-56C05C7AC54F}"/>
    <cellStyle name="Normal 3 2 4 4 2" xfId="3513" xr:uid="{969DA8D7-16AF-4E1E-8A27-6458814EF62A}"/>
    <cellStyle name="Normal 3 2 4 4 2 2" xfId="6461" xr:uid="{6CA6ECBC-B410-4D91-B7E8-A72842F91B57}"/>
    <cellStyle name="Normal 3 2 4 4 3" xfId="5018" xr:uid="{A162EB1E-FE61-4523-B0C0-654B21C4AA41}"/>
    <cellStyle name="Normal 3 2 4 5" xfId="2801" xr:uid="{B630AC80-04D1-49B7-86D1-644360394972}"/>
    <cellStyle name="Normal 3 2 4 5 2" xfId="5749" xr:uid="{EFF180D7-6374-4F36-9277-259B5C1E4B9A}"/>
    <cellStyle name="Normal 3 2 4 6" xfId="4277" xr:uid="{25EB0204-07F0-4168-8097-2B504A8D2DEF}"/>
    <cellStyle name="Normal 3 2 40" xfId="359" xr:uid="{00000000-0005-0000-0000-000057010000}"/>
    <cellStyle name="Normal 3 2 40 2" xfId="360" xr:uid="{00000000-0005-0000-0000-000058010000}"/>
    <cellStyle name="Normal 3 2 40 2 2" xfId="1294" xr:uid="{3B93D5B8-9419-4686-9DE3-4D9C73CAB952}"/>
    <cellStyle name="Normal 3 2 40 2 2 2" xfId="2425" xr:uid="{073DFF9B-2B6C-469C-AB22-3DCE1E56CF0C}"/>
    <cellStyle name="Normal 3 2 40 2 2 2 2" xfId="3867" xr:uid="{F90F3573-9641-44B4-8284-5B6272BBB3AB}"/>
    <cellStyle name="Normal 3 2 40 2 2 2 2 2" xfId="6815" xr:uid="{8073027F-66C1-468B-8D12-22796DEA72AE}"/>
    <cellStyle name="Normal 3 2 40 2 2 2 3" xfId="5374" xr:uid="{C9BE7B94-935A-46BF-9220-0487D95F8F45}"/>
    <cellStyle name="Normal 3 2 40 2 2 3" xfId="3158" xr:uid="{A74019C7-5EFB-40B6-B372-ADC5E6F6C79C}"/>
    <cellStyle name="Normal 3 2 40 2 2 3 2" xfId="6106" xr:uid="{C92A7089-174A-4B6C-A0DA-72F86E3708EC}"/>
    <cellStyle name="Normal 3 2 40 2 2 4" xfId="4639" xr:uid="{795732F3-C704-45D4-AB20-239D1E136F9C}"/>
    <cellStyle name="Normal 3 2 40 2 3" xfId="2071" xr:uid="{AF0D3D89-1F13-4F6B-8F4F-A1616F189BAC}"/>
    <cellStyle name="Normal 3 2 40 2 3 2" xfId="3516" xr:uid="{D565D07C-195A-406D-B05D-0AA098014E4A}"/>
    <cellStyle name="Normal 3 2 40 2 3 2 2" xfId="6464" xr:uid="{6C0CDAEA-1F6C-49A8-8667-20E209862DBE}"/>
    <cellStyle name="Normal 3 2 40 2 3 3" xfId="5021" xr:uid="{9E39A5F9-9535-42D4-9CFF-5D626E740F10}"/>
    <cellStyle name="Normal 3 2 40 2 4" xfId="2804" xr:uid="{92300A14-54E8-4221-BC16-272264FD4AA1}"/>
    <cellStyle name="Normal 3 2 40 2 4 2" xfId="5752" xr:uid="{2514002B-C52F-491E-9E8C-0485C40D16D2}"/>
    <cellStyle name="Normal 3 2 40 2 5" xfId="4280" xr:uid="{8B219717-1053-4490-A888-15999D22A6AF}"/>
    <cellStyle name="Normal 3 2 40 3" xfId="1293" xr:uid="{32373615-CE00-40C4-ADB8-4F2317AEEDB9}"/>
    <cellStyle name="Normal 3 2 40 3 2" xfId="2424" xr:uid="{5B3503DD-D169-4FC1-99C5-0FEAECDCD4B1}"/>
    <cellStyle name="Normal 3 2 40 3 2 2" xfId="3866" xr:uid="{CAE5BE9F-7794-4EFE-9697-F539287F46E1}"/>
    <cellStyle name="Normal 3 2 40 3 2 2 2" xfId="6814" xr:uid="{BD50F0F4-5831-469F-B8E6-677C9D137CBC}"/>
    <cellStyle name="Normal 3 2 40 3 2 3" xfId="5373" xr:uid="{2F731FFE-86F6-4F3E-BA07-132732A14DE9}"/>
    <cellStyle name="Normal 3 2 40 3 3" xfId="3157" xr:uid="{FF5875C4-FA0A-4BDF-A8B1-CA9198FF3797}"/>
    <cellStyle name="Normal 3 2 40 3 3 2" xfId="6105" xr:uid="{49A6DA20-464C-4BF2-80C6-4A348D01CBA6}"/>
    <cellStyle name="Normal 3 2 40 3 4" xfId="4638" xr:uid="{924577FC-D1CB-4A0A-A908-486CD5CC9C1A}"/>
    <cellStyle name="Normal 3 2 40 4" xfId="2070" xr:uid="{DC818A9A-992D-4EC4-B9A5-62DD3A800673}"/>
    <cellStyle name="Normal 3 2 40 4 2" xfId="3515" xr:uid="{FAF59C10-BD56-4406-9B77-344029447FA8}"/>
    <cellStyle name="Normal 3 2 40 4 2 2" xfId="6463" xr:uid="{7124D2D0-2DC3-4321-A4A0-F1273D032A52}"/>
    <cellStyle name="Normal 3 2 40 4 3" xfId="5020" xr:uid="{E50696BA-21D3-43F7-ADFB-CE4FDC1CCE17}"/>
    <cellStyle name="Normal 3 2 40 5" xfId="2803" xr:uid="{58253F8B-009E-4279-B2B7-3A4E85A52111}"/>
    <cellStyle name="Normal 3 2 40 5 2" xfId="5751" xr:uid="{FB6447E3-231F-4628-AFAA-3892230E036C}"/>
    <cellStyle name="Normal 3 2 40 6" xfId="4279" xr:uid="{4245D0D7-5656-4182-81D2-CCA052D6D705}"/>
    <cellStyle name="Normal 3 2 41" xfId="361" xr:uid="{00000000-0005-0000-0000-000059010000}"/>
    <cellStyle name="Normal 3 2 41 2" xfId="362" xr:uid="{00000000-0005-0000-0000-00005A010000}"/>
    <cellStyle name="Normal 3 2 41 2 2" xfId="1296" xr:uid="{3D2286F6-4349-446D-AE12-1B3B70E00B14}"/>
    <cellStyle name="Normal 3 2 41 2 2 2" xfId="2427" xr:uid="{5222485C-5357-427D-90E4-4526F6088557}"/>
    <cellStyle name="Normal 3 2 41 2 2 2 2" xfId="3869" xr:uid="{F7C7C59A-A203-4FF4-8AE6-1F3E03DF0458}"/>
    <cellStyle name="Normal 3 2 41 2 2 2 2 2" xfId="6817" xr:uid="{2074E5FC-68BB-42C2-864E-135B7BA9644A}"/>
    <cellStyle name="Normal 3 2 41 2 2 2 3" xfId="5376" xr:uid="{35FA72DC-853C-457B-8EE0-C11120C617AA}"/>
    <cellStyle name="Normal 3 2 41 2 2 3" xfId="3160" xr:uid="{DDDB77C8-95E7-4425-9789-E496F95C79A7}"/>
    <cellStyle name="Normal 3 2 41 2 2 3 2" xfId="6108" xr:uid="{B830578E-343B-4A0E-BE40-7714B7372CA1}"/>
    <cellStyle name="Normal 3 2 41 2 2 4" xfId="4641" xr:uid="{FFB14A96-23CF-4A21-A9A5-08F4CAB1C188}"/>
    <cellStyle name="Normal 3 2 41 2 3" xfId="2073" xr:uid="{37DC7C69-93A5-4C78-ABD9-1C525C9C54DC}"/>
    <cellStyle name="Normal 3 2 41 2 3 2" xfId="3518" xr:uid="{1E0F50FD-04D0-4E58-B4C3-CCEEFDB57893}"/>
    <cellStyle name="Normal 3 2 41 2 3 2 2" xfId="6466" xr:uid="{021A6592-2484-498F-A9FC-4114D440E6BF}"/>
    <cellStyle name="Normal 3 2 41 2 3 3" xfId="5023" xr:uid="{39E55E2F-D538-4DCD-8C85-5249723367CA}"/>
    <cellStyle name="Normal 3 2 41 2 4" xfId="2806" xr:uid="{68785EFF-E063-43BD-949E-B97F7A27C7FC}"/>
    <cellStyle name="Normal 3 2 41 2 4 2" xfId="5754" xr:uid="{526A28BE-6C65-4593-8A1B-921E0A48FD7D}"/>
    <cellStyle name="Normal 3 2 41 2 5" xfId="4282" xr:uid="{01E2AFD7-72F7-421F-BAD6-F9525BB7E0BA}"/>
    <cellStyle name="Normal 3 2 41 3" xfId="1295" xr:uid="{999623A1-E2DE-4592-8D37-6C307CDB59CA}"/>
    <cellStyle name="Normal 3 2 41 3 2" xfId="2426" xr:uid="{0F368711-F512-42BE-A543-08D11A88CB92}"/>
    <cellStyle name="Normal 3 2 41 3 2 2" xfId="3868" xr:uid="{E3154E05-74C9-4380-ACC9-49F002BEA559}"/>
    <cellStyle name="Normal 3 2 41 3 2 2 2" xfId="6816" xr:uid="{4ED1D440-7034-411D-8F0A-FC5BA7C924E6}"/>
    <cellStyle name="Normal 3 2 41 3 2 3" xfId="5375" xr:uid="{98D726AD-2DDC-4583-81A5-F08F06D493A1}"/>
    <cellStyle name="Normal 3 2 41 3 3" xfId="3159" xr:uid="{422B010A-EBF0-4479-A5D7-22AD31FFE7E9}"/>
    <cellStyle name="Normal 3 2 41 3 3 2" xfId="6107" xr:uid="{F2C3065A-7F11-4C6A-8A51-76D80CEB4F2F}"/>
    <cellStyle name="Normal 3 2 41 3 4" xfId="4640" xr:uid="{17C7918C-B1EF-4D45-AC71-180A971D334C}"/>
    <cellStyle name="Normal 3 2 41 4" xfId="2072" xr:uid="{EBA8D7B9-3F87-4528-856A-8BA18E0089C0}"/>
    <cellStyle name="Normal 3 2 41 4 2" xfId="3517" xr:uid="{8987ABE5-93A6-4B64-84A6-0CF2C875F99C}"/>
    <cellStyle name="Normal 3 2 41 4 2 2" xfId="6465" xr:uid="{8A6F2769-C268-494F-A5F2-858D3286E991}"/>
    <cellStyle name="Normal 3 2 41 4 3" xfId="5022" xr:uid="{9ADC8D3A-4C08-44FA-888B-8FC834910A54}"/>
    <cellStyle name="Normal 3 2 41 5" xfId="2805" xr:uid="{CA89B068-1929-45F6-894C-355D9D60036E}"/>
    <cellStyle name="Normal 3 2 41 5 2" xfId="5753" xr:uid="{633EA5BF-BC7C-466D-92DE-FEB9BF98BF3B}"/>
    <cellStyle name="Normal 3 2 41 6" xfId="4281" xr:uid="{9F2168FD-E3C6-4855-8B7E-5DC2EEBD0AD7}"/>
    <cellStyle name="Normal 3 2 42" xfId="363" xr:uid="{00000000-0005-0000-0000-00005B010000}"/>
    <cellStyle name="Normal 3 2 42 2" xfId="364" xr:uid="{00000000-0005-0000-0000-00005C010000}"/>
    <cellStyle name="Normal 3 2 42 2 2" xfId="1298" xr:uid="{8CAE5097-932D-4A18-8BF7-47356A8C8E72}"/>
    <cellStyle name="Normal 3 2 42 2 2 2" xfId="2429" xr:uid="{5412C368-42FB-4C60-A2DD-D6412AD324B6}"/>
    <cellStyle name="Normal 3 2 42 2 2 2 2" xfId="3871" xr:uid="{398C1999-2CB2-4BA9-95F2-D8765E8F7C98}"/>
    <cellStyle name="Normal 3 2 42 2 2 2 2 2" xfId="6819" xr:uid="{4F6A0ED8-7211-48FE-8746-60B3CCBE6030}"/>
    <cellStyle name="Normal 3 2 42 2 2 2 3" xfId="5378" xr:uid="{218D43DD-A756-4956-9BD7-D6FAB875B818}"/>
    <cellStyle name="Normal 3 2 42 2 2 3" xfId="3162" xr:uid="{202DAD0C-F0EA-4325-B7F0-D4A4C7CF8487}"/>
    <cellStyle name="Normal 3 2 42 2 2 3 2" xfId="6110" xr:uid="{E97D96D9-646E-4D5C-9EE9-A2DCEC4242F6}"/>
    <cellStyle name="Normal 3 2 42 2 2 4" xfId="4643" xr:uid="{6EFFFF49-9EA2-40EE-84B6-755C2703B570}"/>
    <cellStyle name="Normal 3 2 42 2 3" xfId="2075" xr:uid="{2DCE6B48-5EE0-4A53-A149-6C6C00BD3D0E}"/>
    <cellStyle name="Normal 3 2 42 2 3 2" xfId="3520" xr:uid="{6A0F381C-B40C-4BFA-AFD0-30387E2E6DF9}"/>
    <cellStyle name="Normal 3 2 42 2 3 2 2" xfId="6468" xr:uid="{78FD28CF-0214-408E-B81D-BF454E91BA27}"/>
    <cellStyle name="Normal 3 2 42 2 3 3" xfId="5025" xr:uid="{8A0B768B-2153-4717-8011-1A9BB4271B3D}"/>
    <cellStyle name="Normal 3 2 42 2 4" xfId="2808" xr:uid="{8DB41B5E-5D27-427B-AD95-44748FC5CC6D}"/>
    <cellStyle name="Normal 3 2 42 2 4 2" xfId="5756" xr:uid="{F149B52C-3648-48B8-B249-0B5A248F5965}"/>
    <cellStyle name="Normal 3 2 42 2 5" xfId="4284" xr:uid="{55EF7FA4-6DE1-4EE0-95A0-4F3D9F563DDD}"/>
    <cellStyle name="Normal 3 2 42 3" xfId="1297" xr:uid="{43104B03-2463-4BFC-8194-06C6F6AD0B5D}"/>
    <cellStyle name="Normal 3 2 42 3 2" xfId="2428" xr:uid="{694F27F5-8DE3-4A66-AAB9-13B548FBBAE7}"/>
    <cellStyle name="Normal 3 2 42 3 2 2" xfId="3870" xr:uid="{CE73D3BB-0A95-4A5A-9C99-AC2CF49DA02E}"/>
    <cellStyle name="Normal 3 2 42 3 2 2 2" xfId="6818" xr:uid="{AA48E19A-6107-4588-9CA5-D5E033BEAB7F}"/>
    <cellStyle name="Normal 3 2 42 3 2 3" xfId="5377" xr:uid="{0A12F200-04C6-42DF-96FA-1A10EF48B615}"/>
    <cellStyle name="Normal 3 2 42 3 3" xfId="3161" xr:uid="{A26F2916-C99D-4FF3-97AC-5143F57E922F}"/>
    <cellStyle name="Normal 3 2 42 3 3 2" xfId="6109" xr:uid="{3306D4B1-C6F7-4B67-8F82-D692C9F1B288}"/>
    <cellStyle name="Normal 3 2 42 3 4" xfId="4642" xr:uid="{127A764F-201F-49E2-B4EF-723A0D31D367}"/>
    <cellStyle name="Normal 3 2 42 4" xfId="2074" xr:uid="{12366736-8068-401D-AB8C-7E62AC19E975}"/>
    <cellStyle name="Normal 3 2 42 4 2" xfId="3519" xr:uid="{64D1531D-1C5F-45D2-9EBB-62D9232AFF60}"/>
    <cellStyle name="Normal 3 2 42 4 2 2" xfId="6467" xr:uid="{B5866553-579F-46F6-90C2-80771E020B41}"/>
    <cellStyle name="Normal 3 2 42 4 3" xfId="5024" xr:uid="{85D97A64-AD2B-4351-A256-19C59DC6017C}"/>
    <cellStyle name="Normal 3 2 42 5" xfId="2807" xr:uid="{6E1FD400-99F4-4A9A-9E11-81015E8F0046}"/>
    <cellStyle name="Normal 3 2 42 5 2" xfId="5755" xr:uid="{A5622ADD-92E0-48C7-8FFF-373CF620DBA5}"/>
    <cellStyle name="Normal 3 2 42 6" xfId="4283" xr:uid="{7CB72FDD-6FCE-46F3-87BA-CCD07AF46B08}"/>
    <cellStyle name="Normal 3 2 43" xfId="365" xr:uid="{00000000-0005-0000-0000-00005D010000}"/>
    <cellStyle name="Normal 3 2 43 2" xfId="366" xr:uid="{00000000-0005-0000-0000-00005E010000}"/>
    <cellStyle name="Normal 3 2 43 2 2" xfId="1300" xr:uid="{D7AB9ECE-1138-453F-B297-F33A6F1DC07A}"/>
    <cellStyle name="Normal 3 2 43 2 2 2" xfId="2431" xr:uid="{1577CA90-DF24-47C6-9338-C218F33AC8FB}"/>
    <cellStyle name="Normal 3 2 43 2 2 2 2" xfId="3873" xr:uid="{163C1475-7825-4102-8743-14A6D50632A0}"/>
    <cellStyle name="Normal 3 2 43 2 2 2 2 2" xfId="6821" xr:uid="{05E84942-263C-4B63-A1B3-C4C2F9E141A9}"/>
    <cellStyle name="Normal 3 2 43 2 2 2 3" xfId="5380" xr:uid="{D43C7BCC-9785-4736-8BF5-D51341EAD980}"/>
    <cellStyle name="Normal 3 2 43 2 2 3" xfId="3164" xr:uid="{2C733DB2-27A9-4F28-A8CE-D085ADAF9D4C}"/>
    <cellStyle name="Normal 3 2 43 2 2 3 2" xfId="6112" xr:uid="{64CCF8AA-7E79-48E6-93F9-7EF3B9B0DE4D}"/>
    <cellStyle name="Normal 3 2 43 2 2 4" xfId="4645" xr:uid="{14128277-ABE3-4C66-BA3C-93086C706A97}"/>
    <cellStyle name="Normal 3 2 43 2 3" xfId="2077" xr:uid="{EB7B7012-CCBB-4735-87C0-545DA3EFB3D4}"/>
    <cellStyle name="Normal 3 2 43 2 3 2" xfId="3522" xr:uid="{7C38AA62-FF66-49BA-BF90-896AF263E308}"/>
    <cellStyle name="Normal 3 2 43 2 3 2 2" xfId="6470" xr:uid="{E80DFB5D-EA10-40E1-8A39-91C8EBF8EBD6}"/>
    <cellStyle name="Normal 3 2 43 2 3 3" xfId="5027" xr:uid="{CC93460D-75F4-48F8-BB64-84C469EF87A5}"/>
    <cellStyle name="Normal 3 2 43 2 4" xfId="2810" xr:uid="{C2D85CFD-BD48-4EC1-9522-9A09966AA7D9}"/>
    <cellStyle name="Normal 3 2 43 2 4 2" xfId="5758" xr:uid="{2514A3EE-A699-41C5-891B-87FD3DDDE9FB}"/>
    <cellStyle name="Normal 3 2 43 2 5" xfId="4286" xr:uid="{0FCC747B-BB9F-48C9-B512-70CFD2A7A047}"/>
    <cellStyle name="Normal 3 2 43 3" xfId="1299" xr:uid="{3E9AA74D-1732-489F-8CB4-40DFB5BBB329}"/>
    <cellStyle name="Normal 3 2 43 3 2" xfId="2430" xr:uid="{627E78C4-379F-45E4-B919-360DB7DA7278}"/>
    <cellStyle name="Normal 3 2 43 3 2 2" xfId="3872" xr:uid="{AD1666EB-246A-4D2D-ABC9-42C0A2EC3FCD}"/>
    <cellStyle name="Normal 3 2 43 3 2 2 2" xfId="6820" xr:uid="{D419DB1B-8FDB-453D-8A36-C4A44F11A428}"/>
    <cellStyle name="Normal 3 2 43 3 2 3" xfId="5379" xr:uid="{64C4878B-1F70-4867-BAEC-3959C4FEEB6A}"/>
    <cellStyle name="Normal 3 2 43 3 3" xfId="3163" xr:uid="{F08765BB-7D0A-4ADE-B953-E579232E50C3}"/>
    <cellStyle name="Normal 3 2 43 3 3 2" xfId="6111" xr:uid="{B2CEFF55-40C5-4D96-9071-580F99DAB0A2}"/>
    <cellStyle name="Normal 3 2 43 3 4" xfId="4644" xr:uid="{10A36138-5497-4F40-8803-87917C046DB5}"/>
    <cellStyle name="Normal 3 2 43 4" xfId="2076" xr:uid="{2BE32AA1-F9CE-4A15-AD1D-C4A00C0F55A1}"/>
    <cellStyle name="Normal 3 2 43 4 2" xfId="3521" xr:uid="{9CAA9914-F2F4-4CB2-8B58-B76BF395555B}"/>
    <cellStyle name="Normal 3 2 43 4 2 2" xfId="6469" xr:uid="{08A77C03-7231-48AE-8F38-2A0957A6C492}"/>
    <cellStyle name="Normal 3 2 43 4 3" xfId="5026" xr:uid="{E8589DB6-7154-40E3-A6D6-A2AD48DB0241}"/>
    <cellStyle name="Normal 3 2 43 5" xfId="2809" xr:uid="{9DE5D321-A01D-48A9-8EF4-AFAFFBE9E7AE}"/>
    <cellStyle name="Normal 3 2 43 5 2" xfId="5757" xr:uid="{17903065-3674-43E0-8683-8B6704AA2FBE}"/>
    <cellStyle name="Normal 3 2 43 6" xfId="4285" xr:uid="{FBA7AB98-D450-4800-99FE-4323A414EC95}"/>
    <cellStyle name="Normal 3 2 44" xfId="367" xr:uid="{00000000-0005-0000-0000-00005F010000}"/>
    <cellStyle name="Normal 3 2 44 2" xfId="368" xr:uid="{00000000-0005-0000-0000-000060010000}"/>
    <cellStyle name="Normal 3 2 44 2 2" xfId="1302" xr:uid="{299B997D-AFA3-4D42-AFED-8FD790B4B2C0}"/>
    <cellStyle name="Normal 3 2 44 2 2 2" xfId="2433" xr:uid="{28CA9ABE-8A7F-4326-9446-C2A771386AE3}"/>
    <cellStyle name="Normal 3 2 44 2 2 2 2" xfId="3875" xr:uid="{06FD4709-4854-4A3F-9D98-ED1808006BA1}"/>
    <cellStyle name="Normal 3 2 44 2 2 2 2 2" xfId="6823" xr:uid="{9324A4FD-ADC9-45D9-928D-29A6ABFAA6E3}"/>
    <cellStyle name="Normal 3 2 44 2 2 2 3" xfId="5382" xr:uid="{F008DB75-3188-4A5C-9349-FE7C62E59A40}"/>
    <cellStyle name="Normal 3 2 44 2 2 3" xfId="3166" xr:uid="{CED5CB62-AFA2-49AB-9841-F95C8EA87741}"/>
    <cellStyle name="Normal 3 2 44 2 2 3 2" xfId="6114" xr:uid="{C9037F7D-377F-4922-8089-D2B1B022E4E4}"/>
    <cellStyle name="Normal 3 2 44 2 2 4" xfId="4647" xr:uid="{762E6805-EDE7-4BAB-A902-BB3A75CFC039}"/>
    <cellStyle name="Normal 3 2 44 2 3" xfId="2079" xr:uid="{F27A6799-6B88-4913-861A-F98EF1F596DE}"/>
    <cellStyle name="Normal 3 2 44 2 3 2" xfId="3524" xr:uid="{B452A5F2-5F4F-4678-B93F-8BF950DBAF54}"/>
    <cellStyle name="Normal 3 2 44 2 3 2 2" xfId="6472" xr:uid="{F2699014-83C6-40FF-8F0F-C9DFB1337E6D}"/>
    <cellStyle name="Normal 3 2 44 2 3 3" xfId="5029" xr:uid="{3DF5916F-B785-4257-8E06-0D7D977C1D68}"/>
    <cellStyle name="Normal 3 2 44 2 4" xfId="2812" xr:uid="{06A989E3-9F82-43D6-9335-E09EAFE7FA8F}"/>
    <cellStyle name="Normal 3 2 44 2 4 2" xfId="5760" xr:uid="{34E57CD1-8FF7-48CF-9706-AF0481E02A44}"/>
    <cellStyle name="Normal 3 2 44 2 5" xfId="4288" xr:uid="{F9893ECF-7644-40A4-B3B4-FEF4334E2FAE}"/>
    <cellStyle name="Normal 3 2 44 3" xfId="1301" xr:uid="{3360674F-2177-40B1-B1C0-B00628E519EA}"/>
    <cellStyle name="Normal 3 2 44 3 2" xfId="2432" xr:uid="{F3D61A21-EC19-4F85-ABC0-47D9906F28A2}"/>
    <cellStyle name="Normal 3 2 44 3 2 2" xfId="3874" xr:uid="{DA860571-60BA-428B-BE08-312FC1C939D8}"/>
    <cellStyle name="Normal 3 2 44 3 2 2 2" xfId="6822" xr:uid="{35A6FAE2-5744-43D4-9FBA-49E6BBE2052F}"/>
    <cellStyle name="Normal 3 2 44 3 2 3" xfId="5381" xr:uid="{91DB757E-4F32-452D-A5CA-6BD7BA8DE83C}"/>
    <cellStyle name="Normal 3 2 44 3 3" xfId="3165" xr:uid="{402A2D6E-1DC5-456C-82A9-497EA1650986}"/>
    <cellStyle name="Normal 3 2 44 3 3 2" xfId="6113" xr:uid="{F7DD1560-AA1A-4208-BD03-7218C102D396}"/>
    <cellStyle name="Normal 3 2 44 3 4" xfId="4646" xr:uid="{D4A81A1B-4400-4184-A597-EB59D14F305B}"/>
    <cellStyle name="Normal 3 2 44 4" xfId="2078" xr:uid="{098CEF80-9656-4FD3-A823-E7C41AE2AEBC}"/>
    <cellStyle name="Normal 3 2 44 4 2" xfId="3523" xr:uid="{280333E8-982B-415F-85BD-49330F4F1AC3}"/>
    <cellStyle name="Normal 3 2 44 4 2 2" xfId="6471" xr:uid="{741096B7-711E-4C04-A0F6-A472625F383A}"/>
    <cellStyle name="Normal 3 2 44 4 3" xfId="5028" xr:uid="{31C92D4B-8CF4-42EA-98CE-D9389C5EA8FB}"/>
    <cellStyle name="Normal 3 2 44 5" xfId="2811" xr:uid="{06632EB4-1A8F-417B-9604-01AFFF26D789}"/>
    <cellStyle name="Normal 3 2 44 5 2" xfId="5759" xr:uid="{B9B71134-AAB9-4115-AA27-3544343C1425}"/>
    <cellStyle name="Normal 3 2 44 6" xfId="4287" xr:uid="{EB4C9976-0028-416D-B36C-BFFB0C13B8E7}"/>
    <cellStyle name="Normal 3 2 45" xfId="369" xr:uid="{00000000-0005-0000-0000-000061010000}"/>
    <cellStyle name="Normal 3 2 45 2" xfId="370" xr:uid="{00000000-0005-0000-0000-000062010000}"/>
    <cellStyle name="Normal 3 2 45 2 2" xfId="1304" xr:uid="{814E16BD-FD92-464D-8824-9D7B0AAF3BA6}"/>
    <cellStyle name="Normal 3 2 45 2 2 2" xfId="2435" xr:uid="{E9966ED4-FB5D-4B7B-BF2E-EE4644CAFEDC}"/>
    <cellStyle name="Normal 3 2 45 2 2 2 2" xfId="3877" xr:uid="{5C950C85-1D81-4317-AB21-1D1FFCF90724}"/>
    <cellStyle name="Normal 3 2 45 2 2 2 2 2" xfId="6825" xr:uid="{9A4BC4DE-180D-4281-B1ED-BA676C7EFD56}"/>
    <cellStyle name="Normal 3 2 45 2 2 2 3" xfId="5384" xr:uid="{025CB8D3-1CCF-4250-87BC-365EE9A2FCC9}"/>
    <cellStyle name="Normal 3 2 45 2 2 3" xfId="3168" xr:uid="{8AB6D8CF-0AA3-44A9-9BC5-EA61FADB9413}"/>
    <cellStyle name="Normal 3 2 45 2 2 3 2" xfId="6116" xr:uid="{7C7F07B1-5BC0-4C23-B9F8-751A9274A387}"/>
    <cellStyle name="Normal 3 2 45 2 2 4" xfId="4649" xr:uid="{BE6F9F04-5D07-42DD-9253-E1264DE5521B}"/>
    <cellStyle name="Normal 3 2 45 2 3" xfId="2081" xr:uid="{4A999B3B-A334-4396-BBF5-528663C67E4F}"/>
    <cellStyle name="Normal 3 2 45 2 3 2" xfId="3526" xr:uid="{6351562D-06DE-434F-AE3E-FFB6CEB25EBC}"/>
    <cellStyle name="Normal 3 2 45 2 3 2 2" xfId="6474" xr:uid="{57907C0F-81FA-4966-B7C4-C27019B4A44F}"/>
    <cellStyle name="Normal 3 2 45 2 3 3" xfId="5031" xr:uid="{A01662C1-D76C-4088-8B1C-AC4A3DD15E64}"/>
    <cellStyle name="Normal 3 2 45 2 4" xfId="2814" xr:uid="{33A2B184-7F7B-4BC3-97AF-CAF9F059F7BB}"/>
    <cellStyle name="Normal 3 2 45 2 4 2" xfId="5762" xr:uid="{4F24DD7B-B842-4F9B-A6DB-F64E5D119CCC}"/>
    <cellStyle name="Normal 3 2 45 2 5" xfId="4290" xr:uid="{E7F29FF8-177D-49BC-AB52-862F2643ECC4}"/>
    <cellStyle name="Normal 3 2 45 3" xfId="1303" xr:uid="{1D3BB8E0-3FBD-4E31-9F38-310CD698C35B}"/>
    <cellStyle name="Normal 3 2 45 3 2" xfId="2434" xr:uid="{9C5FAB1B-8BC6-45DB-A962-77BFF5E4EB14}"/>
    <cellStyle name="Normal 3 2 45 3 2 2" xfId="3876" xr:uid="{4A48208E-641E-4D79-9F29-281D51E74364}"/>
    <cellStyle name="Normal 3 2 45 3 2 2 2" xfId="6824" xr:uid="{4FD9031C-C14B-4987-8C11-A385309E2BA6}"/>
    <cellStyle name="Normal 3 2 45 3 2 3" xfId="5383" xr:uid="{5EF00480-DFD2-49BF-9799-AA349E76322A}"/>
    <cellStyle name="Normal 3 2 45 3 3" xfId="3167" xr:uid="{ADC01C6B-D8A4-49A0-A2CB-221509C0B95D}"/>
    <cellStyle name="Normal 3 2 45 3 3 2" xfId="6115" xr:uid="{86EFF224-33D1-42E5-9D90-416FBDB71797}"/>
    <cellStyle name="Normal 3 2 45 3 4" xfId="4648" xr:uid="{E6959387-8659-40A1-9BC0-F32ACF46B1B1}"/>
    <cellStyle name="Normal 3 2 45 4" xfId="2080" xr:uid="{BBE64C43-B2AA-452C-B335-0B81F5932F4D}"/>
    <cellStyle name="Normal 3 2 45 4 2" xfId="3525" xr:uid="{964836DF-E1BD-49E2-9D3F-49A11FDC61FF}"/>
    <cellStyle name="Normal 3 2 45 4 2 2" xfId="6473" xr:uid="{CC91F3D2-24C8-4929-8700-6D21F2979D7E}"/>
    <cellStyle name="Normal 3 2 45 4 3" xfId="5030" xr:uid="{4E660B39-6431-408D-A4BB-0AB66EB45F0B}"/>
    <cellStyle name="Normal 3 2 45 5" xfId="2813" xr:uid="{FD16BF80-7E5C-4B79-AE08-07821DF06DD5}"/>
    <cellStyle name="Normal 3 2 45 5 2" xfId="5761" xr:uid="{BFB88FCF-58E7-4F19-9454-7760B530AB9E}"/>
    <cellStyle name="Normal 3 2 45 6" xfId="4289" xr:uid="{28AC1E02-0ACF-4A0B-B6B5-0FE70511E226}"/>
    <cellStyle name="Normal 3 2 46" xfId="371" xr:uid="{00000000-0005-0000-0000-000063010000}"/>
    <cellStyle name="Normal 3 2 46 2" xfId="372" xr:uid="{00000000-0005-0000-0000-000064010000}"/>
    <cellStyle name="Normal 3 2 46 2 2" xfId="1306" xr:uid="{A17D8E54-DD03-4C65-B075-127EFD4DB268}"/>
    <cellStyle name="Normal 3 2 46 2 2 2" xfId="2437" xr:uid="{65C13182-8463-4774-8DE1-269EEB1DEC35}"/>
    <cellStyle name="Normal 3 2 46 2 2 2 2" xfId="3879" xr:uid="{9E86EFE3-D9A7-460F-9C17-CBB69877090A}"/>
    <cellStyle name="Normal 3 2 46 2 2 2 2 2" xfId="6827" xr:uid="{1AA45805-AFE8-4353-8C98-83B0B23C8042}"/>
    <cellStyle name="Normal 3 2 46 2 2 2 3" xfId="5386" xr:uid="{B411802E-E5F1-40A5-B729-1E7BA7905EC0}"/>
    <cellStyle name="Normal 3 2 46 2 2 3" xfId="3170" xr:uid="{91F8E63C-0824-4DCD-A2F2-4EDA03DF5D52}"/>
    <cellStyle name="Normal 3 2 46 2 2 3 2" xfId="6118" xr:uid="{F23FEA62-B2B7-44F3-AFBA-FFC340358160}"/>
    <cellStyle name="Normal 3 2 46 2 2 4" xfId="4651" xr:uid="{D7A68FCB-C8F0-4D8D-B3DE-3B50CD65617A}"/>
    <cellStyle name="Normal 3 2 46 2 3" xfId="2083" xr:uid="{982C3E17-4B40-421D-99A4-272EBE8D99F9}"/>
    <cellStyle name="Normal 3 2 46 2 3 2" xfId="3528" xr:uid="{D75ECA9F-1F5E-4432-BDE5-5727D40859F6}"/>
    <cellStyle name="Normal 3 2 46 2 3 2 2" xfId="6476" xr:uid="{6A7F5FE8-DD0A-4B34-8C88-CBA69356F4AD}"/>
    <cellStyle name="Normal 3 2 46 2 3 3" xfId="5033" xr:uid="{609F0F7A-01B9-4736-B459-ED0472CF5F1D}"/>
    <cellStyle name="Normal 3 2 46 2 4" xfId="2816" xr:uid="{F14070F0-D5E5-48D4-BE4B-F7413A29E9FC}"/>
    <cellStyle name="Normal 3 2 46 2 4 2" xfId="5764" xr:uid="{2C3BC785-AD19-4122-9117-4FD4FB718442}"/>
    <cellStyle name="Normal 3 2 46 2 5" xfId="4292" xr:uid="{29C00D56-F283-4850-A871-F4247E02C459}"/>
    <cellStyle name="Normal 3 2 46 3" xfId="1305" xr:uid="{0ECD12BA-2427-4FB9-87A0-014C2018A881}"/>
    <cellStyle name="Normal 3 2 46 3 2" xfId="2436" xr:uid="{E03AEC43-FFDA-46BD-B6C2-D6E03DF1A935}"/>
    <cellStyle name="Normal 3 2 46 3 2 2" xfId="3878" xr:uid="{370FF822-BEDB-499E-B33A-0154DFDC33C1}"/>
    <cellStyle name="Normal 3 2 46 3 2 2 2" xfId="6826" xr:uid="{A707B70E-B99B-478C-9A5A-EF563F061599}"/>
    <cellStyle name="Normal 3 2 46 3 2 3" xfId="5385" xr:uid="{009C5C95-4AD6-4268-9391-920D413937A8}"/>
    <cellStyle name="Normal 3 2 46 3 3" xfId="3169" xr:uid="{336B821D-E252-407B-B5D8-F0A5A542FE15}"/>
    <cellStyle name="Normal 3 2 46 3 3 2" xfId="6117" xr:uid="{069E5424-FF9A-4497-AF82-BB6BD1F928FA}"/>
    <cellStyle name="Normal 3 2 46 3 4" xfId="4650" xr:uid="{DA6B0E97-B352-4D99-A4CD-D03C10EA26A1}"/>
    <cellStyle name="Normal 3 2 46 4" xfId="2082" xr:uid="{3FC50489-A5E7-4F3B-8F2F-97B710707329}"/>
    <cellStyle name="Normal 3 2 46 4 2" xfId="3527" xr:uid="{02309876-5B7D-4322-A0FF-9F7A9A6C92B3}"/>
    <cellStyle name="Normal 3 2 46 4 2 2" xfId="6475" xr:uid="{51ED67A0-48FB-45BD-AD7B-460068199033}"/>
    <cellStyle name="Normal 3 2 46 4 3" xfId="5032" xr:uid="{B1EBB2EE-F04A-4957-BCCB-0BE3C928E265}"/>
    <cellStyle name="Normal 3 2 46 5" xfId="2815" xr:uid="{F962A39E-5096-4FC9-8FAD-4228570821CE}"/>
    <cellStyle name="Normal 3 2 46 5 2" xfId="5763" xr:uid="{9833DFB7-4089-4706-9A52-5A710EA6B33C}"/>
    <cellStyle name="Normal 3 2 46 6" xfId="4291" xr:uid="{15A162B0-ACA6-4BE1-A87F-8B147128B9A9}"/>
    <cellStyle name="Normal 3 2 47" xfId="373" xr:uid="{00000000-0005-0000-0000-000065010000}"/>
    <cellStyle name="Normal 3 2 47 2" xfId="374" xr:uid="{00000000-0005-0000-0000-000066010000}"/>
    <cellStyle name="Normal 3 2 47 2 2" xfId="1308" xr:uid="{0CD8CFE4-C521-4A0A-814A-82E8D257E9C8}"/>
    <cellStyle name="Normal 3 2 47 2 2 2" xfId="2439" xr:uid="{21D58564-AE00-4CD7-9A10-0DB1C65401EA}"/>
    <cellStyle name="Normal 3 2 47 2 2 2 2" xfId="3881" xr:uid="{11E846D6-5C0E-4CF3-BCF8-966FF9229FD2}"/>
    <cellStyle name="Normal 3 2 47 2 2 2 2 2" xfId="6829" xr:uid="{815507C1-2D7A-4310-8578-F55334242F7B}"/>
    <cellStyle name="Normal 3 2 47 2 2 2 3" xfId="5388" xr:uid="{1513815E-55F0-4A03-8B70-B5E6B259DE47}"/>
    <cellStyle name="Normal 3 2 47 2 2 3" xfId="3172" xr:uid="{9EAFB782-5371-448A-BB81-7C7BCED5FEB5}"/>
    <cellStyle name="Normal 3 2 47 2 2 3 2" xfId="6120" xr:uid="{78C7F4A4-D213-4A68-B655-07329A46B59E}"/>
    <cellStyle name="Normal 3 2 47 2 2 4" xfId="4653" xr:uid="{2184CB9A-B7CB-47EB-8EBE-3DB946BDE0E6}"/>
    <cellStyle name="Normal 3 2 47 2 3" xfId="2085" xr:uid="{367FC4E4-1509-43F7-9FCA-051E51D6EEB5}"/>
    <cellStyle name="Normal 3 2 47 2 3 2" xfId="3530" xr:uid="{3C82E327-364D-4D50-98B0-6AD801A288A9}"/>
    <cellStyle name="Normal 3 2 47 2 3 2 2" xfId="6478" xr:uid="{72415D2E-3991-4055-AA40-E87B51969478}"/>
    <cellStyle name="Normal 3 2 47 2 3 3" xfId="5035" xr:uid="{33205652-35A7-4765-820F-2E9DCF6ECA50}"/>
    <cellStyle name="Normal 3 2 47 2 4" xfId="2818" xr:uid="{2EFF6D9B-30C5-4827-859E-E905987E48D8}"/>
    <cellStyle name="Normal 3 2 47 2 4 2" xfId="5766" xr:uid="{50CA8263-62EF-4B5C-AD08-D1D85DBFE1E5}"/>
    <cellStyle name="Normal 3 2 47 2 5" xfId="4294" xr:uid="{3FAC773D-86DE-4B03-9D7F-B48EEB1B824C}"/>
    <cellStyle name="Normal 3 2 47 3" xfId="1307" xr:uid="{1D11CB20-36A2-4689-8F96-459568843C8B}"/>
    <cellStyle name="Normal 3 2 47 3 2" xfId="2438" xr:uid="{60A883A5-8843-4974-9EE0-E2879C968FAF}"/>
    <cellStyle name="Normal 3 2 47 3 2 2" xfId="3880" xr:uid="{D7CC0CD4-FCF5-49E6-B8C1-1CD38444F68E}"/>
    <cellStyle name="Normal 3 2 47 3 2 2 2" xfId="6828" xr:uid="{A9E1D7E9-C0A4-4207-8DE2-40C39E4749A0}"/>
    <cellStyle name="Normal 3 2 47 3 2 3" xfId="5387" xr:uid="{E747958F-C0AF-44F0-B4F6-F2CC7628054B}"/>
    <cellStyle name="Normal 3 2 47 3 3" xfId="3171" xr:uid="{AA956642-C383-4332-BB72-E210A83ED4FA}"/>
    <cellStyle name="Normal 3 2 47 3 3 2" xfId="6119" xr:uid="{1EEB170A-65A4-4262-B1C7-87E0F4971FC3}"/>
    <cellStyle name="Normal 3 2 47 3 4" xfId="4652" xr:uid="{9131726E-8AC4-48B6-83BD-8C154583A141}"/>
    <cellStyle name="Normal 3 2 47 4" xfId="2084" xr:uid="{295372BB-E735-451A-9558-A6CF614B5672}"/>
    <cellStyle name="Normal 3 2 47 4 2" xfId="3529" xr:uid="{5D919F42-80FA-465E-AAFA-16A041C251DA}"/>
    <cellStyle name="Normal 3 2 47 4 2 2" xfId="6477" xr:uid="{3E3F0EA8-8E59-44EC-B662-FDF60BFB99C9}"/>
    <cellStyle name="Normal 3 2 47 4 3" xfId="5034" xr:uid="{93AEB0D3-B6F4-42F6-8BA7-4A4B24BEB1F3}"/>
    <cellStyle name="Normal 3 2 47 5" xfId="2817" xr:uid="{CFAF872E-9385-46E3-B71E-AD8169979F66}"/>
    <cellStyle name="Normal 3 2 47 5 2" xfId="5765" xr:uid="{56161619-4DAE-418A-87B4-F0FBD527F816}"/>
    <cellStyle name="Normal 3 2 47 6" xfId="4293" xr:uid="{B5105CF6-62FC-4A83-BCA3-BE060DA1B492}"/>
    <cellStyle name="Normal 3 2 48" xfId="375" xr:uid="{00000000-0005-0000-0000-000067010000}"/>
    <cellStyle name="Normal 3 2 48 2" xfId="376" xr:uid="{00000000-0005-0000-0000-000068010000}"/>
    <cellStyle name="Normal 3 2 48 2 2" xfId="1310" xr:uid="{D58E672B-E0B7-40B9-B267-DCB4535ADE22}"/>
    <cellStyle name="Normal 3 2 48 2 2 2" xfId="2441" xr:uid="{940823A7-A883-4EFA-8204-BC83B8199522}"/>
    <cellStyle name="Normal 3 2 48 2 2 2 2" xfId="3883" xr:uid="{EAF4AE1E-DA34-4FC4-A661-EAB8AA2DEE05}"/>
    <cellStyle name="Normal 3 2 48 2 2 2 2 2" xfId="6831" xr:uid="{A40B1A35-3963-46E3-AC93-C8AF0C1A7B00}"/>
    <cellStyle name="Normal 3 2 48 2 2 2 3" xfId="5390" xr:uid="{1380C0DC-EA75-4957-A2F5-152B54F20440}"/>
    <cellStyle name="Normal 3 2 48 2 2 3" xfId="3174" xr:uid="{78EB5767-CC8D-4431-87C4-F33600CD46CA}"/>
    <cellStyle name="Normal 3 2 48 2 2 3 2" xfId="6122" xr:uid="{AA4A42DC-95E2-42BB-917E-FF22BA39B047}"/>
    <cellStyle name="Normal 3 2 48 2 2 4" xfId="4655" xr:uid="{DE51E3E5-1519-472B-AF43-2035F62291AC}"/>
    <cellStyle name="Normal 3 2 48 2 3" xfId="2087" xr:uid="{BCF4807B-0A99-4ECF-BAC7-B03085CA81CE}"/>
    <cellStyle name="Normal 3 2 48 2 3 2" xfId="3532" xr:uid="{812529A0-D057-4D1E-85DB-958792A8B900}"/>
    <cellStyle name="Normal 3 2 48 2 3 2 2" xfId="6480" xr:uid="{566E5007-3260-4389-8A65-250699EB6EEC}"/>
    <cellStyle name="Normal 3 2 48 2 3 3" xfId="5037" xr:uid="{A8EB0B66-AC5E-4B11-BEB1-F7186C6BCF96}"/>
    <cellStyle name="Normal 3 2 48 2 4" xfId="2820" xr:uid="{0299903D-DB3B-423D-B8B1-DF380760BC0B}"/>
    <cellStyle name="Normal 3 2 48 2 4 2" xfId="5768" xr:uid="{17012E78-3D1A-4C01-B9F1-BB676A0DF44D}"/>
    <cellStyle name="Normal 3 2 48 2 5" xfId="4296" xr:uid="{E83D221C-DC25-4588-91F2-B76B71244A79}"/>
    <cellStyle name="Normal 3 2 48 3" xfId="1309" xr:uid="{2909EE12-1E83-4D73-A043-F04A7DC2BF59}"/>
    <cellStyle name="Normal 3 2 48 3 2" xfId="2440" xr:uid="{6CC4F109-374B-4889-A58B-2269A202AB86}"/>
    <cellStyle name="Normal 3 2 48 3 2 2" xfId="3882" xr:uid="{25FFDC59-D896-45BA-9582-10D8D14D617A}"/>
    <cellStyle name="Normal 3 2 48 3 2 2 2" xfId="6830" xr:uid="{35F4BE97-8C10-4D45-AC29-B743829CF933}"/>
    <cellStyle name="Normal 3 2 48 3 2 3" xfId="5389" xr:uid="{95A6AD22-D131-435A-881B-9DC4231700E2}"/>
    <cellStyle name="Normal 3 2 48 3 3" xfId="3173" xr:uid="{5E3AA704-4A93-42E7-9F95-EB56F1281EB8}"/>
    <cellStyle name="Normal 3 2 48 3 3 2" xfId="6121" xr:uid="{E666DDF5-BAF0-4689-BE7F-98FCB7847DF5}"/>
    <cellStyle name="Normal 3 2 48 3 4" xfId="4654" xr:uid="{10ACF142-A91C-4A4F-AD81-35492DEEEA0C}"/>
    <cellStyle name="Normal 3 2 48 4" xfId="2086" xr:uid="{BB0572F3-0F08-4291-BA84-3CEE9EC59694}"/>
    <cellStyle name="Normal 3 2 48 4 2" xfId="3531" xr:uid="{0516B621-3F57-42F8-9914-0B7E5CE9AC64}"/>
    <cellStyle name="Normal 3 2 48 4 2 2" xfId="6479" xr:uid="{B1FBC42C-5DD8-4301-B730-116F6F093926}"/>
    <cellStyle name="Normal 3 2 48 4 3" xfId="5036" xr:uid="{DD9E6325-A0B2-4B14-988A-1D200F291CD6}"/>
    <cellStyle name="Normal 3 2 48 5" xfId="2819" xr:uid="{FCE70BE9-E2F8-4D7F-A828-B29E9EABE9E3}"/>
    <cellStyle name="Normal 3 2 48 5 2" xfId="5767" xr:uid="{82A16D0C-7DF4-449F-A414-4DDF14FDC195}"/>
    <cellStyle name="Normal 3 2 48 6" xfId="4295" xr:uid="{6D02029E-93E4-44D0-95BF-58043A661CF8}"/>
    <cellStyle name="Normal 3 2 49" xfId="377" xr:uid="{00000000-0005-0000-0000-000069010000}"/>
    <cellStyle name="Normal 3 2 49 2" xfId="378" xr:uid="{00000000-0005-0000-0000-00006A010000}"/>
    <cellStyle name="Normal 3 2 49 2 2" xfId="1312" xr:uid="{B368A799-6012-4E01-9FC6-C30ABC8226B1}"/>
    <cellStyle name="Normal 3 2 49 2 2 2" xfId="2443" xr:uid="{78BBB14A-EB31-4C0E-B89E-6E63F2133346}"/>
    <cellStyle name="Normal 3 2 49 2 2 2 2" xfId="3885" xr:uid="{A6732D18-5A24-47AB-BB39-5FC997FE1C11}"/>
    <cellStyle name="Normal 3 2 49 2 2 2 2 2" xfId="6833" xr:uid="{4C7CD144-2A14-4141-8F1C-BC80F31B961F}"/>
    <cellStyle name="Normal 3 2 49 2 2 2 3" xfId="5392" xr:uid="{F9E8313A-886B-4FF9-BA44-B763D4BBFB44}"/>
    <cellStyle name="Normal 3 2 49 2 2 3" xfId="3176" xr:uid="{28F468AA-360A-4B7A-868F-2F8E9100C0A4}"/>
    <cellStyle name="Normal 3 2 49 2 2 3 2" xfId="6124" xr:uid="{6E10B30B-CE8D-4AED-8EE1-2A007B21311E}"/>
    <cellStyle name="Normal 3 2 49 2 2 4" xfId="4657" xr:uid="{2D68A0A1-2DA1-48D8-ADB3-21C603753359}"/>
    <cellStyle name="Normal 3 2 49 2 3" xfId="2089" xr:uid="{4418FA0E-5F24-46A6-921F-F2C2FED96166}"/>
    <cellStyle name="Normal 3 2 49 2 3 2" xfId="3534" xr:uid="{7DD577E1-F71F-4F58-BC10-E7574A552713}"/>
    <cellStyle name="Normal 3 2 49 2 3 2 2" xfId="6482" xr:uid="{2BCC5791-3E58-41FC-91EE-33DF44AE23B5}"/>
    <cellStyle name="Normal 3 2 49 2 3 3" xfId="5039" xr:uid="{B7EAF191-4B39-430F-A58F-E2438BE1E876}"/>
    <cellStyle name="Normal 3 2 49 2 4" xfId="2822" xr:uid="{4B39E375-8D8C-4278-8B69-765B9E34FBCA}"/>
    <cellStyle name="Normal 3 2 49 2 4 2" xfId="5770" xr:uid="{F68BC125-E081-4695-B0A1-E07699F07546}"/>
    <cellStyle name="Normal 3 2 49 2 5" xfId="4298" xr:uid="{C10B2E04-6167-40DB-A59E-9F625F434D5F}"/>
    <cellStyle name="Normal 3 2 49 3" xfId="1311" xr:uid="{62CF6DD6-05FC-48F0-AA1E-B07B33A960A7}"/>
    <cellStyle name="Normal 3 2 49 3 2" xfId="2442" xr:uid="{300DF0BF-C126-464F-BCED-ACC1FC4D499A}"/>
    <cellStyle name="Normal 3 2 49 3 2 2" xfId="3884" xr:uid="{7B842F72-B43F-4B51-9401-9F36D3AA0E8B}"/>
    <cellStyle name="Normal 3 2 49 3 2 2 2" xfId="6832" xr:uid="{B65663FE-879A-4F46-B449-2B96C8267796}"/>
    <cellStyle name="Normal 3 2 49 3 2 3" xfId="5391" xr:uid="{9FB27379-E89E-42E7-A307-F08FB7251DAA}"/>
    <cellStyle name="Normal 3 2 49 3 3" xfId="3175" xr:uid="{DD3BBC62-3307-4638-80A3-8106829BE238}"/>
    <cellStyle name="Normal 3 2 49 3 3 2" xfId="6123" xr:uid="{0C7753A4-140C-43EA-A0A7-7A3E0864CC52}"/>
    <cellStyle name="Normal 3 2 49 3 4" xfId="4656" xr:uid="{7E007C59-3DFE-4C3F-8A8B-76455DF1978D}"/>
    <cellStyle name="Normal 3 2 49 4" xfId="2088" xr:uid="{D823166F-1FA4-4981-9707-27F38EAB1D5D}"/>
    <cellStyle name="Normal 3 2 49 4 2" xfId="3533" xr:uid="{801D4438-80F2-4E62-8395-CA1304D3F27D}"/>
    <cellStyle name="Normal 3 2 49 4 2 2" xfId="6481" xr:uid="{1A388E79-64C4-4713-A5EC-3A94F934B74D}"/>
    <cellStyle name="Normal 3 2 49 4 3" xfId="5038" xr:uid="{6D110431-14AE-421E-BCA7-4A85A565BFC6}"/>
    <cellStyle name="Normal 3 2 49 5" xfId="2821" xr:uid="{E3E6820B-331D-4697-A143-222B6E3EEA47}"/>
    <cellStyle name="Normal 3 2 49 5 2" xfId="5769" xr:uid="{33CF3539-4E57-4FC9-B53E-083E0B46E9D5}"/>
    <cellStyle name="Normal 3 2 49 6" xfId="4297" xr:uid="{61BAA9B9-DBD4-4D84-B7FD-4253C2A8A8D0}"/>
    <cellStyle name="Normal 3 2 5" xfId="379" xr:uid="{00000000-0005-0000-0000-00006B010000}"/>
    <cellStyle name="Normal 3 2 5 2" xfId="380" xr:uid="{00000000-0005-0000-0000-00006C010000}"/>
    <cellStyle name="Normal 3 2 5 2 2" xfId="1314" xr:uid="{9D8F435C-47CF-478D-B59E-3E1D3F3AEFFF}"/>
    <cellStyle name="Normal 3 2 5 2 2 2" xfId="2445" xr:uid="{1ABFD694-A466-4F18-9DBE-1F2358A76CE5}"/>
    <cellStyle name="Normal 3 2 5 2 2 2 2" xfId="3887" xr:uid="{7D82EE47-0C64-4737-B929-06A40C5550A7}"/>
    <cellStyle name="Normal 3 2 5 2 2 2 2 2" xfId="6835" xr:uid="{95A5016B-0EC7-40C0-8ED7-ED27D24100BC}"/>
    <cellStyle name="Normal 3 2 5 2 2 2 3" xfId="5394" xr:uid="{5D98A26F-8D5A-433F-AC17-A936604DE810}"/>
    <cellStyle name="Normal 3 2 5 2 2 3" xfId="3178" xr:uid="{9CECE13B-11DF-44D1-8186-DDB59194E3A1}"/>
    <cellStyle name="Normal 3 2 5 2 2 3 2" xfId="6126" xr:uid="{E82D66D5-BE29-42C5-9BEE-AB55ECEC5FD9}"/>
    <cellStyle name="Normal 3 2 5 2 2 4" xfId="4659" xr:uid="{85811B53-D50A-4D78-9AF0-E1171115DBCE}"/>
    <cellStyle name="Normal 3 2 5 2 3" xfId="2091" xr:uid="{B889C3AA-E7DF-4217-93C4-F43D8EAF1096}"/>
    <cellStyle name="Normal 3 2 5 2 3 2" xfId="3536" xr:uid="{74C73CCB-B80E-4386-9499-3070E55B96AD}"/>
    <cellStyle name="Normal 3 2 5 2 3 2 2" xfId="6484" xr:uid="{26036CA0-2269-4E63-8ACE-306AAEB22284}"/>
    <cellStyle name="Normal 3 2 5 2 3 3" xfId="5041" xr:uid="{B98D622D-9B52-467B-B562-585F7F2F1ABF}"/>
    <cellStyle name="Normal 3 2 5 2 4" xfId="2824" xr:uid="{95A272E1-2DB9-4FD5-90C5-7EAA48723039}"/>
    <cellStyle name="Normal 3 2 5 2 4 2" xfId="5772" xr:uid="{E01FE7E1-76FC-4B72-B089-DAD223A57A1B}"/>
    <cellStyle name="Normal 3 2 5 2 5" xfId="4300" xr:uid="{4DB729B6-3DE5-4F09-8EB4-6FC4F5528418}"/>
    <cellStyle name="Normal 3 2 5 3" xfId="1313" xr:uid="{EFCD1CCC-885A-4550-9443-BAD80800D2C7}"/>
    <cellStyle name="Normal 3 2 5 3 2" xfId="2444" xr:uid="{EE126C7E-CBB0-4927-9576-7FCCC64EFFFB}"/>
    <cellStyle name="Normal 3 2 5 3 2 2" xfId="3886" xr:uid="{7BAE1E0C-6147-4045-9300-E44AC747F5A1}"/>
    <cellStyle name="Normal 3 2 5 3 2 2 2" xfId="6834" xr:uid="{1E9CFCD8-770C-49DC-9D52-146E3884F68F}"/>
    <cellStyle name="Normal 3 2 5 3 2 3" xfId="5393" xr:uid="{44B3FF79-7E57-4A96-92C3-81ECE55255DB}"/>
    <cellStyle name="Normal 3 2 5 3 3" xfId="3177" xr:uid="{3BC18E19-571D-485C-8CD6-B45538A00F6A}"/>
    <cellStyle name="Normal 3 2 5 3 3 2" xfId="6125" xr:uid="{3D8245D7-6D71-4E51-8A1D-9AC5FB6B546B}"/>
    <cellStyle name="Normal 3 2 5 3 4" xfId="4658" xr:uid="{DA24CB54-5905-4166-882F-F5F901C56E50}"/>
    <cellStyle name="Normal 3 2 5 4" xfId="2090" xr:uid="{A3183BA0-0F5D-43CA-A88A-A67285B61A09}"/>
    <cellStyle name="Normal 3 2 5 4 2" xfId="3535" xr:uid="{88A2DAA3-2615-4488-A6A0-922083460655}"/>
    <cellStyle name="Normal 3 2 5 4 2 2" xfId="6483" xr:uid="{1457D47E-74A5-4EDF-926D-1697B38773F9}"/>
    <cellStyle name="Normal 3 2 5 4 3" xfId="5040" xr:uid="{D8BF7845-7305-4EA2-887B-1DA6781F4AB4}"/>
    <cellStyle name="Normal 3 2 5 5" xfId="2823" xr:uid="{3495AF9B-5488-4F77-82A2-BACC69944B07}"/>
    <cellStyle name="Normal 3 2 5 5 2" xfId="5771" xr:uid="{398E8943-C888-4BED-8762-7C2659477DAC}"/>
    <cellStyle name="Normal 3 2 5 6" xfId="4299" xr:uid="{EF8144C4-4A0F-4BEF-8B41-A6C9088D41FB}"/>
    <cellStyle name="Normal 3 2 50" xfId="381" xr:uid="{00000000-0005-0000-0000-00006D010000}"/>
    <cellStyle name="Normal 3 2 50 2" xfId="382" xr:uid="{00000000-0005-0000-0000-00006E010000}"/>
    <cellStyle name="Normal 3 2 50 2 2" xfId="1316" xr:uid="{A0BE29F5-030C-4AC3-93BB-26911A312DE1}"/>
    <cellStyle name="Normal 3 2 50 2 2 2" xfId="2447" xr:uid="{9E6D7E3F-C9C3-4705-9949-688D51D553E9}"/>
    <cellStyle name="Normal 3 2 50 2 2 2 2" xfId="3889" xr:uid="{0645F399-D210-4A48-9B93-E76DE033B7B0}"/>
    <cellStyle name="Normal 3 2 50 2 2 2 2 2" xfId="6837" xr:uid="{9B6C6B73-E65F-4970-8FDD-F957F5A16E46}"/>
    <cellStyle name="Normal 3 2 50 2 2 2 3" xfId="5396" xr:uid="{2664EAD6-E202-46E5-A042-5FB7F9C191FF}"/>
    <cellStyle name="Normal 3 2 50 2 2 3" xfId="3180" xr:uid="{AE092CD8-AF55-4A17-AB60-F60E39FFDE2D}"/>
    <cellStyle name="Normal 3 2 50 2 2 3 2" xfId="6128" xr:uid="{A0B21683-4974-4325-9CDC-5F15C54AB094}"/>
    <cellStyle name="Normal 3 2 50 2 2 4" xfId="4661" xr:uid="{B680DEE8-572E-47A2-94B1-6407EDC63224}"/>
    <cellStyle name="Normal 3 2 50 2 3" xfId="2093" xr:uid="{783B043A-60F1-43BC-B0E0-E72F4EF19C32}"/>
    <cellStyle name="Normal 3 2 50 2 3 2" xfId="3538" xr:uid="{E333BEBF-73A1-44BE-A4DB-8DB617048474}"/>
    <cellStyle name="Normal 3 2 50 2 3 2 2" xfId="6486" xr:uid="{DD8492A7-8F4C-468D-82F6-82426FB4212E}"/>
    <cellStyle name="Normal 3 2 50 2 3 3" xfId="5043" xr:uid="{5B24E634-6641-43E0-AABA-DD28BCDD155E}"/>
    <cellStyle name="Normal 3 2 50 2 4" xfId="2826" xr:uid="{A8187A7B-4D07-4789-B787-AB97C3A4AFBA}"/>
    <cellStyle name="Normal 3 2 50 2 4 2" xfId="5774" xr:uid="{86B3BE97-AD7F-432F-A9B0-2208B8C27D89}"/>
    <cellStyle name="Normal 3 2 50 2 5" xfId="4302" xr:uid="{650A63FC-2C7D-4157-ADD3-DD36FABE826A}"/>
    <cellStyle name="Normal 3 2 50 3" xfId="1315" xr:uid="{8AC6C304-A9B0-42C5-895E-AD949D96B888}"/>
    <cellStyle name="Normal 3 2 50 3 2" xfId="2446" xr:uid="{066B9488-1B65-41EF-AE76-25FA74B3B0A1}"/>
    <cellStyle name="Normal 3 2 50 3 2 2" xfId="3888" xr:uid="{84CAD2B3-1197-4EA9-82FB-8A4F5DE7A6F4}"/>
    <cellStyle name="Normal 3 2 50 3 2 2 2" xfId="6836" xr:uid="{D0F340F3-73C3-4781-AFB4-A2AD163B52B9}"/>
    <cellStyle name="Normal 3 2 50 3 2 3" xfId="5395" xr:uid="{30D2DBBF-7D89-46E2-972D-E8AE5A5C2BA5}"/>
    <cellStyle name="Normal 3 2 50 3 3" xfId="3179" xr:uid="{7E3E90FD-2DAC-439E-B1A4-434C55D2DAB7}"/>
    <cellStyle name="Normal 3 2 50 3 3 2" xfId="6127" xr:uid="{6C705140-C5BC-4CF3-9F77-9C7882054AAD}"/>
    <cellStyle name="Normal 3 2 50 3 4" xfId="4660" xr:uid="{10F6B951-B455-43F8-B8EE-4D9A3F1CCD1C}"/>
    <cellStyle name="Normal 3 2 50 4" xfId="2092" xr:uid="{895B01CE-8FED-4BCA-8818-C612084EB84B}"/>
    <cellStyle name="Normal 3 2 50 4 2" xfId="3537" xr:uid="{2D583383-4633-4E9D-A5D2-DFCF4C462F64}"/>
    <cellStyle name="Normal 3 2 50 4 2 2" xfId="6485" xr:uid="{D5758780-5772-476A-8612-FC646BE7D7E4}"/>
    <cellStyle name="Normal 3 2 50 4 3" xfId="5042" xr:uid="{0B6A937E-B633-4290-B2EE-8788AD0FF43C}"/>
    <cellStyle name="Normal 3 2 50 5" xfId="2825" xr:uid="{FD7DAE8F-CDDD-4BC4-9F56-0BB0C6F06458}"/>
    <cellStyle name="Normal 3 2 50 5 2" xfId="5773" xr:uid="{C0E8F9C3-FA5E-46E8-9C7C-4C05761C8299}"/>
    <cellStyle name="Normal 3 2 50 6" xfId="4301" xr:uid="{36401E9C-CFA6-41DE-A5AC-5C79794CBFF0}"/>
    <cellStyle name="Normal 3 2 51" xfId="383" xr:uid="{00000000-0005-0000-0000-00006F010000}"/>
    <cellStyle name="Normal 3 2 51 2" xfId="384" xr:uid="{00000000-0005-0000-0000-000070010000}"/>
    <cellStyle name="Normal 3 2 51 2 2" xfId="1318" xr:uid="{3B8DDD43-D745-441D-910B-8C1E383A3ED4}"/>
    <cellStyle name="Normal 3 2 51 2 2 2" xfId="2449" xr:uid="{5281E195-58FE-455F-AEF2-0F8688977C2D}"/>
    <cellStyle name="Normal 3 2 51 2 2 2 2" xfId="3891" xr:uid="{60947B85-CC56-4FBD-94A5-11F537BFE0FE}"/>
    <cellStyle name="Normal 3 2 51 2 2 2 2 2" xfId="6839" xr:uid="{37354325-DD0E-46D1-8CCD-5D9FED24E20C}"/>
    <cellStyle name="Normal 3 2 51 2 2 2 3" xfId="5398" xr:uid="{59257287-E759-4184-AD47-380EA09ECD18}"/>
    <cellStyle name="Normal 3 2 51 2 2 3" xfId="3182" xr:uid="{8243A737-5F95-40E4-A459-1145B59B45AC}"/>
    <cellStyle name="Normal 3 2 51 2 2 3 2" xfId="6130" xr:uid="{61BD7F64-6B6F-4FBD-BD67-FCA4DF10C167}"/>
    <cellStyle name="Normal 3 2 51 2 2 4" xfId="4663" xr:uid="{3833B481-92C1-4ED2-9A0A-4D796CD1C9C7}"/>
    <cellStyle name="Normal 3 2 51 2 3" xfId="2095" xr:uid="{F4D6005A-CB2A-4D90-ABAE-2EC76853AE64}"/>
    <cellStyle name="Normal 3 2 51 2 3 2" xfId="3540" xr:uid="{5CEB3D79-6117-4285-945A-019B91318D52}"/>
    <cellStyle name="Normal 3 2 51 2 3 2 2" xfId="6488" xr:uid="{AAE11D21-627C-490A-B04B-F32FA3DA13E6}"/>
    <cellStyle name="Normal 3 2 51 2 3 3" xfId="5045" xr:uid="{17CFE8D3-EF75-46F1-9EC9-71B75E6ECF52}"/>
    <cellStyle name="Normal 3 2 51 2 4" xfId="2828" xr:uid="{23554282-7B89-446D-B927-38FCD8D7F63C}"/>
    <cellStyle name="Normal 3 2 51 2 4 2" xfId="5776" xr:uid="{4DDB46EB-B746-4E8F-9F65-437BAF7A5BFA}"/>
    <cellStyle name="Normal 3 2 51 2 5" xfId="4304" xr:uid="{2D2FC610-6AAD-4D7F-9F8F-D2FA5F796561}"/>
    <cellStyle name="Normal 3 2 51 3" xfId="1317" xr:uid="{EB120994-21DB-44F8-BBA1-94295604D8D0}"/>
    <cellStyle name="Normal 3 2 51 3 2" xfId="2448" xr:uid="{C340856B-4805-407B-AF13-5815C57F5241}"/>
    <cellStyle name="Normal 3 2 51 3 2 2" xfId="3890" xr:uid="{BEDB2C49-32B9-4459-9FCA-CF4A8B05A6EB}"/>
    <cellStyle name="Normal 3 2 51 3 2 2 2" xfId="6838" xr:uid="{D7233D51-1358-4D57-90D9-2D1444A02593}"/>
    <cellStyle name="Normal 3 2 51 3 2 3" xfId="5397" xr:uid="{4F3884D4-FB77-433C-89B9-D9B560B1BDC3}"/>
    <cellStyle name="Normal 3 2 51 3 3" xfId="3181" xr:uid="{FD8959A7-44AC-477F-876D-299F10D17C7E}"/>
    <cellStyle name="Normal 3 2 51 3 3 2" xfId="6129" xr:uid="{B9A8E478-2B26-45EB-95C3-A6FC4055C702}"/>
    <cellStyle name="Normal 3 2 51 3 4" xfId="4662" xr:uid="{A7A39545-E7BE-4BCB-B6FC-D93E83D99689}"/>
    <cellStyle name="Normal 3 2 51 4" xfId="2094" xr:uid="{292B3E55-7BFB-4753-A9CA-2C9BA572CB5D}"/>
    <cellStyle name="Normal 3 2 51 4 2" xfId="3539" xr:uid="{45677FA4-4991-4AFE-A2D4-AA4D2181F0E9}"/>
    <cellStyle name="Normal 3 2 51 4 2 2" xfId="6487" xr:uid="{8F0DD2F7-FA7F-4725-B234-DC68490CF611}"/>
    <cellStyle name="Normal 3 2 51 4 3" xfId="5044" xr:uid="{F494DFE8-72F1-4B61-91A5-788330B37A0E}"/>
    <cellStyle name="Normal 3 2 51 5" xfId="2827" xr:uid="{C95CE1CB-15BF-4BA7-8DA1-9C4BD638F0A0}"/>
    <cellStyle name="Normal 3 2 51 5 2" xfId="5775" xr:uid="{63CF42E2-72DF-46B0-ABCD-2E323AF4C0BE}"/>
    <cellStyle name="Normal 3 2 51 6" xfId="4303" xr:uid="{D90396A9-EC0B-49FF-9F39-D45BE3135D43}"/>
    <cellStyle name="Normal 3 2 52" xfId="385" xr:uid="{00000000-0005-0000-0000-000071010000}"/>
    <cellStyle name="Normal 3 2 52 2" xfId="386" xr:uid="{00000000-0005-0000-0000-000072010000}"/>
    <cellStyle name="Normal 3 2 52 2 2" xfId="1320" xr:uid="{10C9543F-F190-4D4A-8F34-F0289A51D73A}"/>
    <cellStyle name="Normal 3 2 52 2 2 2" xfId="2451" xr:uid="{5CD8331D-0932-484D-8D81-2B56B3B56FE9}"/>
    <cellStyle name="Normal 3 2 52 2 2 2 2" xfId="3893" xr:uid="{924A551E-1C8D-4C80-A1E8-20A0FDB9E95B}"/>
    <cellStyle name="Normal 3 2 52 2 2 2 2 2" xfId="6841" xr:uid="{7A972A6C-2C3B-4B1A-8D0B-F489B7503536}"/>
    <cellStyle name="Normal 3 2 52 2 2 2 3" xfId="5400" xr:uid="{F7128BAA-102C-4186-A41D-9F3DC1B95FAB}"/>
    <cellStyle name="Normal 3 2 52 2 2 3" xfId="3184" xr:uid="{035E5F87-C235-4B38-A0B9-A77BAB42D3D0}"/>
    <cellStyle name="Normal 3 2 52 2 2 3 2" xfId="6132" xr:uid="{8060AB40-B70E-4905-9149-D8CAD46E6931}"/>
    <cellStyle name="Normal 3 2 52 2 2 4" xfId="4665" xr:uid="{77ECB3E9-AC8A-4D3C-B397-7314C3CDF6CB}"/>
    <cellStyle name="Normal 3 2 52 2 3" xfId="2097" xr:uid="{43F0CC68-827C-4929-B3E5-77C128006962}"/>
    <cellStyle name="Normal 3 2 52 2 3 2" xfId="3542" xr:uid="{D5186FDF-A9C8-4367-9771-A04456BF3E31}"/>
    <cellStyle name="Normal 3 2 52 2 3 2 2" xfId="6490" xr:uid="{0B120555-DD4D-400B-A438-723E66F969CD}"/>
    <cellStyle name="Normal 3 2 52 2 3 3" xfId="5047" xr:uid="{B585F0E0-026C-4853-96FC-894788A21ED9}"/>
    <cellStyle name="Normal 3 2 52 2 4" xfId="2830" xr:uid="{EB2ED8BD-50AA-4C03-BD92-6164E18327EB}"/>
    <cellStyle name="Normal 3 2 52 2 4 2" xfId="5778" xr:uid="{87D9451E-B87F-41F1-A42D-318016A9E12E}"/>
    <cellStyle name="Normal 3 2 52 2 5" xfId="4306" xr:uid="{06D46527-E18F-4100-8D6A-496258884BA6}"/>
    <cellStyle name="Normal 3 2 52 3" xfId="1319" xr:uid="{785E13E8-B271-458A-B9DC-93C9A19DF61B}"/>
    <cellStyle name="Normal 3 2 52 3 2" xfId="2450" xr:uid="{0888FDCC-28B2-4487-8941-630B696F051D}"/>
    <cellStyle name="Normal 3 2 52 3 2 2" xfId="3892" xr:uid="{12250754-0467-4B89-8088-0067735A6A89}"/>
    <cellStyle name="Normal 3 2 52 3 2 2 2" xfId="6840" xr:uid="{520DD971-31ED-41ED-9593-F513A09F59EC}"/>
    <cellStyle name="Normal 3 2 52 3 2 3" xfId="5399" xr:uid="{B9590685-4E74-48E7-9CC4-55637763DF7E}"/>
    <cellStyle name="Normal 3 2 52 3 3" xfId="3183" xr:uid="{39264A2B-EB51-4127-B328-7E267C3F97B4}"/>
    <cellStyle name="Normal 3 2 52 3 3 2" xfId="6131" xr:uid="{E9938AB1-5F09-444D-97E1-489526997DF3}"/>
    <cellStyle name="Normal 3 2 52 3 4" xfId="4664" xr:uid="{21880ABE-9586-4FA9-933C-4138D976DA50}"/>
    <cellStyle name="Normal 3 2 52 4" xfId="2096" xr:uid="{D141A4D4-4A85-4E7F-8F0A-6AC3226FDBC6}"/>
    <cellStyle name="Normal 3 2 52 4 2" xfId="3541" xr:uid="{6E709298-B014-4776-9FD7-0C1BDFC6BE96}"/>
    <cellStyle name="Normal 3 2 52 4 2 2" xfId="6489" xr:uid="{9536D5EB-7B0A-43ED-B514-D17DACAF69B4}"/>
    <cellStyle name="Normal 3 2 52 4 3" xfId="5046" xr:uid="{37D74EED-9EC3-4372-A86C-C7077D6DD2D0}"/>
    <cellStyle name="Normal 3 2 52 5" xfId="2829" xr:uid="{B8BBD63B-1B53-4FAB-9BFE-D2CA0E6CC118}"/>
    <cellStyle name="Normal 3 2 52 5 2" xfId="5777" xr:uid="{487F4E74-A6C7-496F-952C-F5CDB634206B}"/>
    <cellStyle name="Normal 3 2 52 6" xfId="4305" xr:uid="{C1737C9B-D8FB-44AF-AD31-EB7BC555C552}"/>
    <cellStyle name="Normal 3 2 53" xfId="387" xr:uid="{00000000-0005-0000-0000-000073010000}"/>
    <cellStyle name="Normal 3 2 53 2" xfId="388" xr:uid="{00000000-0005-0000-0000-000074010000}"/>
    <cellStyle name="Normal 3 2 53 2 2" xfId="1322" xr:uid="{5D95F405-2462-4251-BDCA-53DC5AA8BF92}"/>
    <cellStyle name="Normal 3 2 53 2 2 2" xfId="2453" xr:uid="{4FEA0DFB-F804-48A1-A776-708500E97BBC}"/>
    <cellStyle name="Normal 3 2 53 2 2 2 2" xfId="3895" xr:uid="{006BEE5E-FD73-45E1-B5A4-037D85EEC392}"/>
    <cellStyle name="Normal 3 2 53 2 2 2 2 2" xfId="6843" xr:uid="{ECD1E604-2264-4735-860D-7BE32F537256}"/>
    <cellStyle name="Normal 3 2 53 2 2 2 3" xfId="5402" xr:uid="{A0D7998B-8E3B-4AB1-B96F-56688466ACD7}"/>
    <cellStyle name="Normal 3 2 53 2 2 3" xfId="3186" xr:uid="{FEB82DDE-FBCA-4279-8DFF-15D610A28F99}"/>
    <cellStyle name="Normal 3 2 53 2 2 3 2" xfId="6134" xr:uid="{8968C3AA-1ECF-4A6A-A471-CF6F93251398}"/>
    <cellStyle name="Normal 3 2 53 2 2 4" xfId="4667" xr:uid="{E67AAA29-A1A8-4CE3-BC90-D42A3A62CBC3}"/>
    <cellStyle name="Normal 3 2 53 2 3" xfId="2099" xr:uid="{9C4B9E42-D5AC-40F6-826B-02A67D56D982}"/>
    <cellStyle name="Normal 3 2 53 2 3 2" xfId="3544" xr:uid="{2FF81CDC-E365-4A44-83B2-908A9EEA35A3}"/>
    <cellStyle name="Normal 3 2 53 2 3 2 2" xfId="6492" xr:uid="{38EA5209-6E68-48E6-A8CF-EA426D8584CB}"/>
    <cellStyle name="Normal 3 2 53 2 3 3" xfId="5049" xr:uid="{B0517654-AD53-433C-95CE-E6952BD7610B}"/>
    <cellStyle name="Normal 3 2 53 2 4" xfId="2832" xr:uid="{73912EE7-FD5E-4971-952C-D16BE88C5E08}"/>
    <cellStyle name="Normal 3 2 53 2 4 2" xfId="5780" xr:uid="{4D44C111-D41D-4DCF-850E-194178C5C768}"/>
    <cellStyle name="Normal 3 2 53 2 5" xfId="4308" xr:uid="{FFDFAB92-11DB-4F8A-8AA5-0E9F421583A0}"/>
    <cellStyle name="Normal 3 2 53 3" xfId="1321" xr:uid="{0DEC9C06-D14D-40F7-8B8C-3E61E45E0F1A}"/>
    <cellStyle name="Normal 3 2 53 3 2" xfId="2452" xr:uid="{A42B91F5-D955-4426-935A-C9F83AE18495}"/>
    <cellStyle name="Normal 3 2 53 3 2 2" xfId="3894" xr:uid="{298B7D6F-CA18-42BD-ABAE-A08A442D5CEA}"/>
    <cellStyle name="Normal 3 2 53 3 2 2 2" xfId="6842" xr:uid="{58A453F7-A77A-4BE4-8A1D-F6583689E64A}"/>
    <cellStyle name="Normal 3 2 53 3 2 3" xfId="5401" xr:uid="{16E79DD7-DC3F-450D-9077-70CA34C6CF0A}"/>
    <cellStyle name="Normal 3 2 53 3 3" xfId="3185" xr:uid="{2505D8A1-9C1F-4661-8BDA-5525BCEB8326}"/>
    <cellStyle name="Normal 3 2 53 3 3 2" xfId="6133" xr:uid="{DF5E332A-37D0-42F5-B668-A1B0FB807755}"/>
    <cellStyle name="Normal 3 2 53 3 4" xfId="4666" xr:uid="{0D2BD5C6-1592-4E33-9E2D-6A78726EE1CE}"/>
    <cellStyle name="Normal 3 2 53 4" xfId="2098" xr:uid="{A6FC1289-D4CE-4726-8B10-015EC103BECD}"/>
    <cellStyle name="Normal 3 2 53 4 2" xfId="3543" xr:uid="{25AE1B80-5B5F-47CD-B04B-7D28CFD7BC4C}"/>
    <cellStyle name="Normal 3 2 53 4 2 2" xfId="6491" xr:uid="{49276FF0-0196-45FC-BF02-B5BD8CF80A18}"/>
    <cellStyle name="Normal 3 2 53 4 3" xfId="5048" xr:uid="{7D7578C5-34F1-4C9B-A1BE-C3A0E37FCF4E}"/>
    <cellStyle name="Normal 3 2 53 5" xfId="2831" xr:uid="{AA3C78A9-14E3-42B1-B76C-3B5C00179FCC}"/>
    <cellStyle name="Normal 3 2 53 5 2" xfId="5779" xr:uid="{9768510F-48BF-45C3-826C-9212201931BD}"/>
    <cellStyle name="Normal 3 2 53 6" xfId="4307" xr:uid="{D1B48D7A-D65B-4624-9160-82893711976A}"/>
    <cellStyle name="Normal 3 2 54" xfId="389" xr:uid="{00000000-0005-0000-0000-000075010000}"/>
    <cellStyle name="Normal 3 2 54 2" xfId="390" xr:uid="{00000000-0005-0000-0000-000076010000}"/>
    <cellStyle name="Normal 3 2 54 2 2" xfId="1324" xr:uid="{B27BC8F2-5B61-47FA-94AB-3864A7EA7117}"/>
    <cellStyle name="Normal 3 2 54 2 2 2" xfId="2455" xr:uid="{B54E238C-CE49-4107-9C65-BFA49821CB3B}"/>
    <cellStyle name="Normal 3 2 54 2 2 2 2" xfId="3897" xr:uid="{55ECA859-BC72-42C3-B033-6E0351BB0157}"/>
    <cellStyle name="Normal 3 2 54 2 2 2 2 2" xfId="6845" xr:uid="{8F673548-1CE1-4A30-A7A6-13C1010461CA}"/>
    <cellStyle name="Normal 3 2 54 2 2 2 3" xfId="5404" xr:uid="{A5B4523E-315A-426E-8563-A624FA2F4F46}"/>
    <cellStyle name="Normal 3 2 54 2 2 3" xfId="3188" xr:uid="{972149ED-32FD-41D0-8554-54381A375487}"/>
    <cellStyle name="Normal 3 2 54 2 2 3 2" xfId="6136" xr:uid="{F97A7DEF-3518-4577-AF79-BF9BCB8A8AEC}"/>
    <cellStyle name="Normal 3 2 54 2 2 4" xfId="4669" xr:uid="{B8E81B3C-B237-4E61-95F4-24DC8701C714}"/>
    <cellStyle name="Normal 3 2 54 2 3" xfId="2101" xr:uid="{B89DD410-C13F-471F-86E3-46D3817F6BC2}"/>
    <cellStyle name="Normal 3 2 54 2 3 2" xfId="3546" xr:uid="{0011EF42-02EC-4732-AC5A-07D85CF850CC}"/>
    <cellStyle name="Normal 3 2 54 2 3 2 2" xfId="6494" xr:uid="{1BF503AA-45F1-4B10-BF39-B6D60D615EA5}"/>
    <cellStyle name="Normal 3 2 54 2 3 3" xfId="5051" xr:uid="{5EB06FEC-2C8B-4EE3-9142-8A0842003BB9}"/>
    <cellStyle name="Normal 3 2 54 2 4" xfId="2834" xr:uid="{9F2D7C95-DA4A-41F2-AEC6-654668D3E3BE}"/>
    <cellStyle name="Normal 3 2 54 2 4 2" xfId="5782" xr:uid="{50802D6B-ACF4-4B26-B8B0-6C3E8BA88C05}"/>
    <cellStyle name="Normal 3 2 54 2 5" xfId="4310" xr:uid="{89FC8E06-AA20-49A6-A4EB-67FF8EB9FAF4}"/>
    <cellStyle name="Normal 3 2 54 3" xfId="1323" xr:uid="{838BE1DC-143C-4C8B-B73D-81A375E2835B}"/>
    <cellStyle name="Normal 3 2 54 3 2" xfId="2454" xr:uid="{A3A79D72-62DF-4123-9AB6-45D48FE590D3}"/>
    <cellStyle name="Normal 3 2 54 3 2 2" xfId="3896" xr:uid="{64402A0C-FCC6-4EB6-A284-0895FD95AC27}"/>
    <cellStyle name="Normal 3 2 54 3 2 2 2" xfId="6844" xr:uid="{CDAFABD5-920C-4111-A05D-469248F8EB9A}"/>
    <cellStyle name="Normal 3 2 54 3 2 3" xfId="5403" xr:uid="{83B9BFEE-D072-4700-8932-3728B35CCA5C}"/>
    <cellStyle name="Normal 3 2 54 3 3" xfId="3187" xr:uid="{C94BDAE9-21BF-4BBD-946B-66C9BBEDC69E}"/>
    <cellStyle name="Normal 3 2 54 3 3 2" xfId="6135" xr:uid="{419A6083-93AD-4EFE-9E50-F73D32ECAC33}"/>
    <cellStyle name="Normal 3 2 54 3 4" xfId="4668" xr:uid="{076DA8A5-85B9-484C-8FF6-A8DEE490CA53}"/>
    <cellStyle name="Normal 3 2 54 4" xfId="2100" xr:uid="{97F51D31-0B78-47D4-9D4E-412F657CF970}"/>
    <cellStyle name="Normal 3 2 54 4 2" xfId="3545" xr:uid="{EA1B4B79-70C8-48F5-8A21-6DFFE01819E8}"/>
    <cellStyle name="Normal 3 2 54 4 2 2" xfId="6493" xr:uid="{5E597737-8FFC-4AF7-AFF9-96218DA4C4B0}"/>
    <cellStyle name="Normal 3 2 54 4 3" xfId="5050" xr:uid="{C06FC6E5-83EE-4AEE-B69A-05C8F34FE272}"/>
    <cellStyle name="Normal 3 2 54 5" xfId="2833" xr:uid="{BEEC60F7-2D4A-4392-876E-D9ED8D01B77C}"/>
    <cellStyle name="Normal 3 2 54 5 2" xfId="5781" xr:uid="{5A916BA8-9D95-4F26-9ECF-1EBC05B8FFF0}"/>
    <cellStyle name="Normal 3 2 54 6" xfId="4309" xr:uid="{BD8F2F19-9DE8-41F1-A84F-0048FD2BD606}"/>
    <cellStyle name="Normal 3 2 55" xfId="391" xr:uid="{00000000-0005-0000-0000-000077010000}"/>
    <cellStyle name="Normal 3 2 55 2" xfId="392" xr:uid="{00000000-0005-0000-0000-000078010000}"/>
    <cellStyle name="Normal 3 2 55 2 2" xfId="1326" xr:uid="{35AFF725-8C71-4DA4-A348-6CA2C1CE25A6}"/>
    <cellStyle name="Normal 3 2 55 2 2 2" xfId="2457" xr:uid="{18FED0CE-79BC-42EB-8FEC-6B7C535C93D8}"/>
    <cellStyle name="Normal 3 2 55 2 2 2 2" xfId="3899" xr:uid="{E97CA928-BE78-4071-9D0A-7C6325415A3A}"/>
    <cellStyle name="Normal 3 2 55 2 2 2 2 2" xfId="6847" xr:uid="{1D3A4CB9-47C8-45B5-88DC-7CD0A7E2BA65}"/>
    <cellStyle name="Normal 3 2 55 2 2 2 3" xfId="5406" xr:uid="{99E62564-0436-4286-9B35-EBFB92A8442A}"/>
    <cellStyle name="Normal 3 2 55 2 2 3" xfId="3190" xr:uid="{07232F6B-1533-410E-9CD1-6E9CB168C59C}"/>
    <cellStyle name="Normal 3 2 55 2 2 3 2" xfId="6138" xr:uid="{F698F392-B020-4C52-A7DC-53631799164C}"/>
    <cellStyle name="Normal 3 2 55 2 2 4" xfId="4671" xr:uid="{2EB4D261-4568-49C7-AD7B-27CDB08AFDD4}"/>
    <cellStyle name="Normal 3 2 55 2 3" xfId="2103" xr:uid="{CCD8D926-419F-4B2C-9251-5FCEEA5E8A1F}"/>
    <cellStyle name="Normal 3 2 55 2 3 2" xfId="3548" xr:uid="{87826EDD-8586-4C38-8739-7C383396C62A}"/>
    <cellStyle name="Normal 3 2 55 2 3 2 2" xfId="6496" xr:uid="{9EEFCBD7-748E-4178-9E4B-CDD610AD7CF6}"/>
    <cellStyle name="Normal 3 2 55 2 3 3" xfId="5053" xr:uid="{4A5B3382-7496-40D7-BB57-998C460ECDDB}"/>
    <cellStyle name="Normal 3 2 55 2 4" xfId="2836" xr:uid="{2C023BCC-AF94-4BD6-9F1C-C4A59E9B9EA7}"/>
    <cellStyle name="Normal 3 2 55 2 4 2" xfId="5784" xr:uid="{E4E8AED8-C39E-47AD-9069-A51A8FFAEC0C}"/>
    <cellStyle name="Normal 3 2 55 2 5" xfId="4312" xr:uid="{F23DEF41-353A-4328-9EEE-C322D7A949D1}"/>
    <cellStyle name="Normal 3 2 55 3" xfId="1325" xr:uid="{9EBD5F20-F7E2-4D33-8AC2-726E76862904}"/>
    <cellStyle name="Normal 3 2 55 3 2" xfId="2456" xr:uid="{C91DB0E2-C6F0-4389-BBD6-9D655A6001A8}"/>
    <cellStyle name="Normal 3 2 55 3 2 2" xfId="3898" xr:uid="{92EA4080-25A0-42F0-8D37-3D25C23D94E3}"/>
    <cellStyle name="Normal 3 2 55 3 2 2 2" xfId="6846" xr:uid="{BBA61CF6-0EA9-4A2A-8E28-051DC7E5104C}"/>
    <cellStyle name="Normal 3 2 55 3 2 3" xfId="5405" xr:uid="{3F8656EB-7372-4F61-9FAD-DB001D60FF9C}"/>
    <cellStyle name="Normal 3 2 55 3 3" xfId="3189" xr:uid="{04574BF3-A6B6-4099-8A5F-E0BC2F63A790}"/>
    <cellStyle name="Normal 3 2 55 3 3 2" xfId="6137" xr:uid="{4C384F18-435E-42F1-A38A-8C4F9DEA5862}"/>
    <cellStyle name="Normal 3 2 55 3 4" xfId="4670" xr:uid="{3F2C4636-2068-4F50-891D-A709B9D00F8A}"/>
    <cellStyle name="Normal 3 2 55 4" xfId="2102" xr:uid="{E3CFF721-F125-4958-8858-6702546D3E1C}"/>
    <cellStyle name="Normal 3 2 55 4 2" xfId="3547" xr:uid="{36980AB0-C7F2-46C8-A11A-60AB5C23D311}"/>
    <cellStyle name="Normal 3 2 55 4 2 2" xfId="6495" xr:uid="{B311B77A-DD87-4A0C-A622-812DFDEE45D5}"/>
    <cellStyle name="Normal 3 2 55 4 3" xfId="5052" xr:uid="{ACC315E6-2373-44FD-94F9-921B2077D737}"/>
    <cellStyle name="Normal 3 2 55 5" xfId="2835" xr:uid="{8AB91557-82BB-4B2B-8131-4BD8A1CB8FA1}"/>
    <cellStyle name="Normal 3 2 55 5 2" xfId="5783" xr:uid="{B0184926-F8BD-4DC9-91F2-A8F67A2B29AD}"/>
    <cellStyle name="Normal 3 2 55 6" xfId="4311" xr:uid="{4DDF80C2-AE06-4405-8001-C0FC15D45835}"/>
    <cellStyle name="Normal 3 2 56" xfId="393" xr:uid="{00000000-0005-0000-0000-000079010000}"/>
    <cellStyle name="Normal 3 2 56 2" xfId="394" xr:uid="{00000000-0005-0000-0000-00007A010000}"/>
    <cellStyle name="Normal 3 2 56 2 2" xfId="1328" xr:uid="{CBAD1FCA-D099-4DB7-9966-F2A9CDC8848F}"/>
    <cellStyle name="Normal 3 2 56 2 2 2" xfId="2459" xr:uid="{81BF0415-4A99-4381-96A6-18A900CA75FB}"/>
    <cellStyle name="Normal 3 2 56 2 2 2 2" xfId="3901" xr:uid="{6B7CC196-D079-4822-A04B-BEDC19E09208}"/>
    <cellStyle name="Normal 3 2 56 2 2 2 2 2" xfId="6849" xr:uid="{44170406-8E0C-431B-AE68-ADB8139F8390}"/>
    <cellStyle name="Normal 3 2 56 2 2 2 3" xfId="5408" xr:uid="{E76C59A6-53F1-4368-BB56-8D595811AE07}"/>
    <cellStyle name="Normal 3 2 56 2 2 3" xfId="3192" xr:uid="{738AE651-8294-4D26-8924-9E5D844AB261}"/>
    <cellStyle name="Normal 3 2 56 2 2 3 2" xfId="6140" xr:uid="{D554F867-737D-4D1A-8D6D-631F816E584C}"/>
    <cellStyle name="Normal 3 2 56 2 2 4" xfId="4673" xr:uid="{F6EFCFAC-01C3-4EE6-9070-B57419420FA0}"/>
    <cellStyle name="Normal 3 2 56 2 3" xfId="2105" xr:uid="{20866D0C-38CF-4EB7-98B3-F74E9B0DF343}"/>
    <cellStyle name="Normal 3 2 56 2 3 2" xfId="3550" xr:uid="{3773F20E-2891-4423-BF75-9DBFC25DB69D}"/>
    <cellStyle name="Normal 3 2 56 2 3 2 2" xfId="6498" xr:uid="{B9FFFFBB-66D9-4EC0-B76F-6BF49F29A70F}"/>
    <cellStyle name="Normal 3 2 56 2 3 3" xfId="5055" xr:uid="{F3A4D84F-5814-40F7-9425-DEA17964821B}"/>
    <cellStyle name="Normal 3 2 56 2 4" xfId="2838" xr:uid="{9FCE831A-8157-487F-A4B3-E338F01C7B30}"/>
    <cellStyle name="Normal 3 2 56 2 4 2" xfId="5786" xr:uid="{50DC34C2-B9AB-4AD8-9C6D-0460E1438896}"/>
    <cellStyle name="Normal 3 2 56 2 5" xfId="4314" xr:uid="{17C134C2-0231-41DE-8F01-1836C3FF941E}"/>
    <cellStyle name="Normal 3 2 56 3" xfId="1327" xr:uid="{FFA8F7B9-7527-42F1-8F6C-16C199E310FA}"/>
    <cellStyle name="Normal 3 2 56 3 2" xfId="2458" xr:uid="{63883A17-0D6E-475F-BEA5-80B2D0A4A083}"/>
    <cellStyle name="Normal 3 2 56 3 2 2" xfId="3900" xr:uid="{B141874F-4ED2-4A94-8A1C-1B2768AC4FA3}"/>
    <cellStyle name="Normal 3 2 56 3 2 2 2" xfId="6848" xr:uid="{CB333BF5-BB06-47E5-8BFF-A9AAE363238C}"/>
    <cellStyle name="Normal 3 2 56 3 2 3" xfId="5407" xr:uid="{69BEAEB8-CB1C-4A80-9249-F6C380A7CCD6}"/>
    <cellStyle name="Normal 3 2 56 3 3" xfId="3191" xr:uid="{79EDF8C0-8E7D-4773-A1A6-3E9B37504D9C}"/>
    <cellStyle name="Normal 3 2 56 3 3 2" xfId="6139" xr:uid="{C7D07009-4B68-415E-A5F5-3CEA868CE360}"/>
    <cellStyle name="Normal 3 2 56 3 4" xfId="4672" xr:uid="{7B012349-58D9-487F-9F6E-FA5CC9EEE7B6}"/>
    <cellStyle name="Normal 3 2 56 4" xfId="2104" xr:uid="{05000112-3C8B-494C-9FF4-87079550EE39}"/>
    <cellStyle name="Normal 3 2 56 4 2" xfId="3549" xr:uid="{65409B57-2F59-4B64-BF28-BE5F1FF83CD3}"/>
    <cellStyle name="Normal 3 2 56 4 2 2" xfId="6497" xr:uid="{3D03C7D4-8E8F-4459-AC9A-0EA4A6AFA64E}"/>
    <cellStyle name="Normal 3 2 56 4 3" xfId="5054" xr:uid="{93F9A0CF-A547-4346-BC40-E45A79F334D0}"/>
    <cellStyle name="Normal 3 2 56 5" xfId="2837" xr:uid="{0FCFF279-CCB2-4E31-B94A-7CD317E03E94}"/>
    <cellStyle name="Normal 3 2 56 5 2" xfId="5785" xr:uid="{650A33CC-9932-4B3B-93B6-C76309963F6E}"/>
    <cellStyle name="Normal 3 2 56 6" xfId="4313" xr:uid="{6B922232-1AEE-46F8-9B61-DE7A4BD3F04E}"/>
    <cellStyle name="Normal 3 2 57" xfId="395" xr:uid="{00000000-0005-0000-0000-00007B010000}"/>
    <cellStyle name="Normal 3 2 57 2" xfId="396" xr:uid="{00000000-0005-0000-0000-00007C010000}"/>
    <cellStyle name="Normal 3 2 57 2 2" xfId="1330" xr:uid="{D5DFB8A7-6A23-43A0-9C9C-A1573E500FA8}"/>
    <cellStyle name="Normal 3 2 57 2 2 2" xfId="2461" xr:uid="{8BD9E392-2143-4AEA-A1A1-2C6642F99F16}"/>
    <cellStyle name="Normal 3 2 57 2 2 2 2" xfId="3903" xr:uid="{C6770883-1EDD-420F-89AA-E8D96440DD2F}"/>
    <cellStyle name="Normal 3 2 57 2 2 2 2 2" xfId="6851" xr:uid="{DA6A39D6-2197-41B5-A251-11E350C6E393}"/>
    <cellStyle name="Normal 3 2 57 2 2 2 3" xfId="5410" xr:uid="{ACA2EC67-08B2-4FC9-B67B-E679BB463282}"/>
    <cellStyle name="Normal 3 2 57 2 2 3" xfId="3194" xr:uid="{4AAC830A-09FF-488B-9E41-74C75C0E61A9}"/>
    <cellStyle name="Normal 3 2 57 2 2 3 2" xfId="6142" xr:uid="{2E5CE562-843D-4C00-BD7C-438C748F6113}"/>
    <cellStyle name="Normal 3 2 57 2 2 4" xfId="4675" xr:uid="{5176D9ED-2114-4298-8CC7-CD2CEA8FC74F}"/>
    <cellStyle name="Normal 3 2 57 2 3" xfId="2107" xr:uid="{95968ED2-7910-467B-A733-CAAEEC304300}"/>
    <cellStyle name="Normal 3 2 57 2 3 2" xfId="3552" xr:uid="{6EA99A1E-EDAF-4A5D-8C9D-23F32A46B2E1}"/>
    <cellStyle name="Normal 3 2 57 2 3 2 2" xfId="6500" xr:uid="{D8F2B561-C96B-4B2A-9BF2-AE0E923A142A}"/>
    <cellStyle name="Normal 3 2 57 2 3 3" xfId="5057" xr:uid="{D7F2ED57-9E03-4D37-B415-C0948222948C}"/>
    <cellStyle name="Normal 3 2 57 2 4" xfId="2840" xr:uid="{76A8CB7A-39B6-4DE9-A211-1B8934FF3761}"/>
    <cellStyle name="Normal 3 2 57 2 4 2" xfId="5788" xr:uid="{0618F9D3-46FA-4834-91B8-2CC1E4A16CDC}"/>
    <cellStyle name="Normal 3 2 57 2 5" xfId="4316" xr:uid="{FCBB105F-DDE9-4873-8C81-E8F08246AC88}"/>
    <cellStyle name="Normal 3 2 57 3" xfId="1329" xr:uid="{AB6ABAA4-2FC2-4CC1-9494-8BE2A51024F0}"/>
    <cellStyle name="Normal 3 2 57 3 2" xfId="2460" xr:uid="{BEACBB42-E313-4A34-8012-0C5C8D21DE09}"/>
    <cellStyle name="Normal 3 2 57 3 2 2" xfId="3902" xr:uid="{83338393-5470-4ED8-9B61-65149E1CF11B}"/>
    <cellStyle name="Normal 3 2 57 3 2 2 2" xfId="6850" xr:uid="{47A5D9B4-5A9A-493D-8111-4C6D3D657588}"/>
    <cellStyle name="Normal 3 2 57 3 2 3" xfId="5409" xr:uid="{37E416AD-4984-4058-9D59-46C5372A9506}"/>
    <cellStyle name="Normal 3 2 57 3 3" xfId="3193" xr:uid="{4C099796-D9F2-46CC-B746-7009A61B76A4}"/>
    <cellStyle name="Normal 3 2 57 3 3 2" xfId="6141" xr:uid="{A4FC457C-C467-4448-865D-1996CBBF5301}"/>
    <cellStyle name="Normal 3 2 57 3 4" xfId="4674" xr:uid="{2D263231-3A78-4D62-BBC5-5A3518CC9D2B}"/>
    <cellStyle name="Normal 3 2 57 4" xfId="2106" xr:uid="{D0794599-DF76-483B-918D-FB486DB17BFA}"/>
    <cellStyle name="Normal 3 2 57 4 2" xfId="3551" xr:uid="{346F0035-C3C6-4C1F-A682-9CFF4AA3EB6E}"/>
    <cellStyle name="Normal 3 2 57 4 2 2" xfId="6499" xr:uid="{0863093C-E543-4ACB-A5C3-21B151BA38D5}"/>
    <cellStyle name="Normal 3 2 57 4 3" xfId="5056" xr:uid="{EDEDAD6C-8F75-473F-B9BD-4CE7AFCE5A15}"/>
    <cellStyle name="Normal 3 2 57 5" xfId="2839" xr:uid="{5376A641-1F97-400A-997B-4091DB749A41}"/>
    <cellStyle name="Normal 3 2 57 5 2" xfId="5787" xr:uid="{C4E30FAB-8BF9-438F-89EF-C3C3D8C9B947}"/>
    <cellStyle name="Normal 3 2 57 6" xfId="4315" xr:uid="{30F53D06-A2DE-43E5-8D6A-27682338E868}"/>
    <cellStyle name="Normal 3 2 58" xfId="397" xr:uid="{00000000-0005-0000-0000-00007D010000}"/>
    <cellStyle name="Normal 3 2 58 2" xfId="398" xr:uid="{00000000-0005-0000-0000-00007E010000}"/>
    <cellStyle name="Normal 3 2 58 2 2" xfId="1332" xr:uid="{48140CDB-A88E-4F11-98DD-FB79EC85216E}"/>
    <cellStyle name="Normal 3 2 58 2 2 2" xfId="2463" xr:uid="{B1E397C6-294A-42FF-858B-431920682356}"/>
    <cellStyle name="Normal 3 2 58 2 2 2 2" xfId="3905" xr:uid="{6A0098CA-CD30-4815-AD83-3FFC0A20072F}"/>
    <cellStyle name="Normal 3 2 58 2 2 2 2 2" xfId="6853" xr:uid="{F1B4558D-5C83-43C1-81D9-3A181E035975}"/>
    <cellStyle name="Normal 3 2 58 2 2 2 3" xfId="5412" xr:uid="{679FF998-8DD6-4FCE-93CB-B15F4A618F66}"/>
    <cellStyle name="Normal 3 2 58 2 2 3" xfId="3196" xr:uid="{4EBE262D-993E-4BF5-A24C-EFFE332CED88}"/>
    <cellStyle name="Normal 3 2 58 2 2 3 2" xfId="6144" xr:uid="{66B56CA3-4ED0-4EEB-B2F0-C6CDE7EE427B}"/>
    <cellStyle name="Normal 3 2 58 2 2 4" xfId="4677" xr:uid="{0C66C6FF-1C7D-4B23-9031-CE1E9A829F63}"/>
    <cellStyle name="Normal 3 2 58 2 3" xfId="2109" xr:uid="{0F30F099-2DFC-4C7F-B65A-42438B84C0D7}"/>
    <cellStyle name="Normal 3 2 58 2 3 2" xfId="3554" xr:uid="{4F1D1C04-75CA-457D-82C6-FF08102D150F}"/>
    <cellStyle name="Normal 3 2 58 2 3 2 2" xfId="6502" xr:uid="{33B3ADD4-037E-4306-963D-A2A413321ED6}"/>
    <cellStyle name="Normal 3 2 58 2 3 3" xfId="5059" xr:uid="{45D0E397-353D-4E04-B4A9-460924C08E78}"/>
    <cellStyle name="Normal 3 2 58 2 4" xfId="2842" xr:uid="{F9AEA633-CCB8-4F2A-BEC0-C3099D63B248}"/>
    <cellStyle name="Normal 3 2 58 2 4 2" xfId="5790" xr:uid="{59610F6C-E70B-4255-91E9-A2A814BD2114}"/>
    <cellStyle name="Normal 3 2 58 2 5" xfId="4318" xr:uid="{4BB72587-8969-4929-AA2C-DE4038C38ED3}"/>
    <cellStyle name="Normal 3 2 58 3" xfId="1331" xr:uid="{16C34FDD-6DA8-49DD-9F79-00BB84C21042}"/>
    <cellStyle name="Normal 3 2 58 3 2" xfId="2462" xr:uid="{29A420DD-5286-4352-9BFF-F6C897F1B4F6}"/>
    <cellStyle name="Normal 3 2 58 3 2 2" xfId="3904" xr:uid="{976C115A-B3A3-4F71-B749-D1E4F8A3F452}"/>
    <cellStyle name="Normal 3 2 58 3 2 2 2" xfId="6852" xr:uid="{674D8646-C39C-4553-83AD-06158B337D15}"/>
    <cellStyle name="Normal 3 2 58 3 2 3" xfId="5411" xr:uid="{E1688EDF-C229-4633-B86C-AC77D17D0A32}"/>
    <cellStyle name="Normal 3 2 58 3 3" xfId="3195" xr:uid="{0688DEE3-F80F-4A19-9F55-BEF6BB7ED8F3}"/>
    <cellStyle name="Normal 3 2 58 3 3 2" xfId="6143" xr:uid="{AAE0DD15-7F8A-4A9B-BFC5-63AD4F405704}"/>
    <cellStyle name="Normal 3 2 58 3 4" xfId="4676" xr:uid="{A8B8A682-BB4A-4AFC-B965-26B61374615F}"/>
    <cellStyle name="Normal 3 2 58 4" xfId="2108" xr:uid="{C4C3222B-19E9-4950-B3A5-022C6B0C6D35}"/>
    <cellStyle name="Normal 3 2 58 4 2" xfId="3553" xr:uid="{F1ED8F83-71AB-4B45-A693-EB40C0A8E4F9}"/>
    <cellStyle name="Normal 3 2 58 4 2 2" xfId="6501" xr:uid="{FC741369-16AE-42DE-896F-1C881219E558}"/>
    <cellStyle name="Normal 3 2 58 4 3" xfId="5058" xr:uid="{4CA1D0F0-A0A0-4D37-AABC-0F5AF007E9F1}"/>
    <cellStyle name="Normal 3 2 58 5" xfId="2841" xr:uid="{F4CA875F-07C8-4510-AB25-87E8697C3085}"/>
    <cellStyle name="Normal 3 2 58 5 2" xfId="5789" xr:uid="{8A1655C1-6359-46BF-BA60-CA8765949DBD}"/>
    <cellStyle name="Normal 3 2 58 6" xfId="4317" xr:uid="{92B93FC3-0F17-459F-AB16-C813A8B6AFB0}"/>
    <cellStyle name="Normal 3 2 59" xfId="399" xr:uid="{00000000-0005-0000-0000-00007F010000}"/>
    <cellStyle name="Normal 3 2 59 2" xfId="400" xr:uid="{00000000-0005-0000-0000-000080010000}"/>
    <cellStyle name="Normal 3 2 59 2 2" xfId="1334" xr:uid="{7BFA4E6F-1A2B-4D12-A810-C5FBBE482BDB}"/>
    <cellStyle name="Normal 3 2 59 2 2 2" xfId="2465" xr:uid="{9756D922-C84C-4E74-A87E-887CA7A40E90}"/>
    <cellStyle name="Normal 3 2 59 2 2 2 2" xfId="3907" xr:uid="{C3A04AB6-670E-450C-8714-CA6FB5B23556}"/>
    <cellStyle name="Normal 3 2 59 2 2 2 2 2" xfId="6855" xr:uid="{2D4FF530-14FB-4D76-8138-9EDD9E352B8E}"/>
    <cellStyle name="Normal 3 2 59 2 2 2 3" xfId="5414" xr:uid="{6DBC6940-C5C0-4CD4-AFA5-4BD730DCEFB9}"/>
    <cellStyle name="Normal 3 2 59 2 2 3" xfId="3198" xr:uid="{B73F04E8-85AB-47C8-BA34-C8043AD995EC}"/>
    <cellStyle name="Normal 3 2 59 2 2 3 2" xfId="6146" xr:uid="{012C6F40-6E17-4F28-91FD-5119FE0E7F72}"/>
    <cellStyle name="Normal 3 2 59 2 2 4" xfId="4679" xr:uid="{BFA52679-3935-4E57-AB02-0E7AE2E52528}"/>
    <cellStyle name="Normal 3 2 59 2 3" xfId="2111" xr:uid="{918B65AD-EE29-49A2-978A-5D8689733862}"/>
    <cellStyle name="Normal 3 2 59 2 3 2" xfId="3556" xr:uid="{9887E3DC-0137-4F17-9598-CBEDE3810D04}"/>
    <cellStyle name="Normal 3 2 59 2 3 2 2" xfId="6504" xr:uid="{F050E825-1167-45B2-A45E-2AC2F497F5EC}"/>
    <cellStyle name="Normal 3 2 59 2 3 3" xfId="5061" xr:uid="{C4161489-7B32-4FE1-A5E3-CC18F225FCC4}"/>
    <cellStyle name="Normal 3 2 59 2 4" xfId="2844" xr:uid="{7DDA4843-8898-42B4-835E-F41C22D4F747}"/>
    <cellStyle name="Normal 3 2 59 2 4 2" xfId="5792" xr:uid="{E6DDE8DB-CDBD-4F11-B3CF-C269547BD853}"/>
    <cellStyle name="Normal 3 2 59 2 5" xfId="4320" xr:uid="{5C6D925A-DDF0-4B48-9C08-D03C39A49544}"/>
    <cellStyle name="Normal 3 2 59 3" xfId="1333" xr:uid="{B279A664-09EA-457C-9683-A3D7732CB769}"/>
    <cellStyle name="Normal 3 2 59 3 2" xfId="2464" xr:uid="{E51740C0-1873-4ED0-B419-167C9EDF507C}"/>
    <cellStyle name="Normal 3 2 59 3 2 2" xfId="3906" xr:uid="{72D7F3AE-35D5-44D5-8E0A-59A57ABB5936}"/>
    <cellStyle name="Normal 3 2 59 3 2 2 2" xfId="6854" xr:uid="{4FF7F368-0497-4524-9586-EBD16393DC7E}"/>
    <cellStyle name="Normal 3 2 59 3 2 3" xfId="5413" xr:uid="{976BEA0C-B3FE-43C1-9C71-9C389C61D161}"/>
    <cellStyle name="Normal 3 2 59 3 3" xfId="3197" xr:uid="{AE72E88B-5147-45B3-BA0C-021DFA3F3FB9}"/>
    <cellStyle name="Normal 3 2 59 3 3 2" xfId="6145" xr:uid="{8F0C3E52-73A9-431E-AE94-C5353A440A07}"/>
    <cellStyle name="Normal 3 2 59 3 4" xfId="4678" xr:uid="{794DBB37-7B3D-4D89-AEBE-D50869FDA5A1}"/>
    <cellStyle name="Normal 3 2 59 4" xfId="2110" xr:uid="{BECC3BF4-3AFD-4B90-B610-AD5B0A9F594A}"/>
    <cellStyle name="Normal 3 2 59 4 2" xfId="3555" xr:uid="{8639EC6A-A013-44BC-89D2-D7DA69304ED6}"/>
    <cellStyle name="Normal 3 2 59 4 2 2" xfId="6503" xr:uid="{F59CCE09-FDE6-4BF8-ADD2-50D326C488FB}"/>
    <cellStyle name="Normal 3 2 59 4 3" xfId="5060" xr:uid="{FD465618-8AB6-4248-9676-30BECEBBA190}"/>
    <cellStyle name="Normal 3 2 59 5" xfId="2843" xr:uid="{E336F460-63F5-4AB8-B9D4-403FC6E6A5D1}"/>
    <cellStyle name="Normal 3 2 59 5 2" xfId="5791" xr:uid="{4BF33728-9C09-4C71-BA96-7BC0EBAC3B3C}"/>
    <cellStyle name="Normal 3 2 59 6" xfId="4319" xr:uid="{6986758D-C351-4A21-B520-F4B522558F3C}"/>
    <cellStyle name="Normal 3 2 6" xfId="401" xr:uid="{00000000-0005-0000-0000-000081010000}"/>
    <cellStyle name="Normal 3 2 6 2" xfId="402" xr:uid="{00000000-0005-0000-0000-000082010000}"/>
    <cellStyle name="Normal 3 2 6 2 2" xfId="1336" xr:uid="{961CB797-8BEE-4A6A-8B6F-E4BEED73A66D}"/>
    <cellStyle name="Normal 3 2 6 2 2 2" xfId="2467" xr:uid="{43ED5A67-05C0-4438-93D5-BD15121EB639}"/>
    <cellStyle name="Normal 3 2 6 2 2 2 2" xfId="3909" xr:uid="{8E0CEB92-2CC6-4EDE-B496-E5A8E9BBE0E4}"/>
    <cellStyle name="Normal 3 2 6 2 2 2 2 2" xfId="6857" xr:uid="{0ACD7B46-8C62-4ED6-9D65-18B2EA41BF50}"/>
    <cellStyle name="Normal 3 2 6 2 2 2 3" xfId="5416" xr:uid="{8A589B1B-792D-4DAB-B9B5-4F17AFE299FD}"/>
    <cellStyle name="Normal 3 2 6 2 2 3" xfId="3200" xr:uid="{C6A06470-EE69-4C77-8F73-15E1FE7C4408}"/>
    <cellStyle name="Normal 3 2 6 2 2 3 2" xfId="6148" xr:uid="{064AAD90-1B5A-4B87-B163-B30FECE93E91}"/>
    <cellStyle name="Normal 3 2 6 2 2 4" xfId="4681" xr:uid="{25D5FC93-0A61-47A4-952A-C295574389D0}"/>
    <cellStyle name="Normal 3 2 6 2 3" xfId="2113" xr:uid="{E5762314-03F6-42B6-B608-6481057F9D28}"/>
    <cellStyle name="Normal 3 2 6 2 3 2" xfId="3558" xr:uid="{06B800B7-2CD6-4E15-BFC6-83134EDC2371}"/>
    <cellStyle name="Normal 3 2 6 2 3 2 2" xfId="6506" xr:uid="{A1A0AA74-BFF1-40D2-95F1-F4686C8BD4C0}"/>
    <cellStyle name="Normal 3 2 6 2 3 3" xfId="5063" xr:uid="{9AD4F854-831B-4AD7-A018-61B138C0DC69}"/>
    <cellStyle name="Normal 3 2 6 2 4" xfId="2846" xr:uid="{3BCBC76A-F453-4923-B537-59248AF23333}"/>
    <cellStyle name="Normal 3 2 6 2 4 2" xfId="5794" xr:uid="{C32CE1E4-5737-4CCA-905F-C6B1AA376B2A}"/>
    <cellStyle name="Normal 3 2 6 2 5" xfId="4322" xr:uid="{12400334-7BA7-4B3C-B3BA-B2ECCAA50E57}"/>
    <cellStyle name="Normal 3 2 6 3" xfId="1335" xr:uid="{51FC94A0-A4AB-49B0-B94C-A67865BDFD4E}"/>
    <cellStyle name="Normal 3 2 6 3 2" xfId="2466" xr:uid="{7DC8F4EF-5977-4945-BB82-FFE70F90DB5A}"/>
    <cellStyle name="Normal 3 2 6 3 2 2" xfId="3908" xr:uid="{4B22235E-065C-4316-B6A1-8E1FB2079564}"/>
    <cellStyle name="Normal 3 2 6 3 2 2 2" xfId="6856" xr:uid="{054B27A6-B69F-477A-8296-61394472D299}"/>
    <cellStyle name="Normal 3 2 6 3 2 3" xfId="5415" xr:uid="{54641FFB-1A4D-421C-A83F-91600ECE6D68}"/>
    <cellStyle name="Normal 3 2 6 3 3" xfId="3199" xr:uid="{6D1E0EA8-D1B6-4343-8144-1FAA324D1F15}"/>
    <cellStyle name="Normal 3 2 6 3 3 2" xfId="6147" xr:uid="{98C2D6C1-B5C7-4B29-8070-8A480B44B13F}"/>
    <cellStyle name="Normal 3 2 6 3 4" xfId="4680" xr:uid="{17E9C9F1-184C-4D41-B193-B9A959D9C1A4}"/>
    <cellStyle name="Normal 3 2 6 4" xfId="2112" xr:uid="{E1264666-4E48-41DF-8E5C-8ACEA1F9C851}"/>
    <cellStyle name="Normal 3 2 6 4 2" xfId="3557" xr:uid="{AAEAC301-3EF9-4044-B36D-7AC4EDFECE47}"/>
    <cellStyle name="Normal 3 2 6 4 2 2" xfId="6505" xr:uid="{E60807E4-76B7-4D82-883B-CD97DDD60376}"/>
    <cellStyle name="Normal 3 2 6 4 3" xfId="5062" xr:uid="{39CA6D24-3E80-4D78-A14D-94E36BB51933}"/>
    <cellStyle name="Normal 3 2 6 5" xfId="2845" xr:uid="{96E6612D-B7E0-4410-9D23-C9D93C5030FA}"/>
    <cellStyle name="Normal 3 2 6 5 2" xfId="5793" xr:uid="{711F5100-35CC-479A-A558-50ACBE249A92}"/>
    <cellStyle name="Normal 3 2 6 6" xfId="4321" xr:uid="{C83B7DFF-D420-4FD8-9515-0F21752529C1}"/>
    <cellStyle name="Normal 3 2 60" xfId="403" xr:uid="{00000000-0005-0000-0000-000083010000}"/>
    <cellStyle name="Normal 3 2 60 2" xfId="404" xr:uid="{00000000-0005-0000-0000-000084010000}"/>
    <cellStyle name="Normal 3 2 60 2 2" xfId="1338" xr:uid="{8ABD1365-3B18-49A6-A786-58E37ED77B43}"/>
    <cellStyle name="Normal 3 2 60 2 2 2" xfId="2469" xr:uid="{FBFC43C9-5227-4A9E-AEE4-2D20FE3753BB}"/>
    <cellStyle name="Normal 3 2 60 2 2 2 2" xfId="3911" xr:uid="{B9D51C62-4D19-412D-80D2-A5E609202A66}"/>
    <cellStyle name="Normal 3 2 60 2 2 2 2 2" xfId="6859" xr:uid="{EC59CB4F-C8BB-4FFB-A9A8-00A9D71FAC0A}"/>
    <cellStyle name="Normal 3 2 60 2 2 2 3" xfId="5418" xr:uid="{74C34B05-B001-401D-96CD-FC4225AB0FCD}"/>
    <cellStyle name="Normal 3 2 60 2 2 3" xfId="3202" xr:uid="{3087F6DB-B225-445F-8A86-EAA1556CB998}"/>
    <cellStyle name="Normal 3 2 60 2 2 3 2" xfId="6150" xr:uid="{6A7A910B-F258-4D4F-8D1F-119F4F84421E}"/>
    <cellStyle name="Normal 3 2 60 2 2 4" xfId="4683" xr:uid="{3C3E0737-D0ED-4F4B-8F12-66455B040E3C}"/>
    <cellStyle name="Normal 3 2 60 2 3" xfId="2115" xr:uid="{452CC3FC-FF5A-4E07-AFBA-8EDF6156057F}"/>
    <cellStyle name="Normal 3 2 60 2 3 2" xfId="3560" xr:uid="{51973AF3-1159-4770-A396-67BCE065D316}"/>
    <cellStyle name="Normal 3 2 60 2 3 2 2" xfId="6508" xr:uid="{6956074D-ADEA-45C2-9F22-4E51DC0366F9}"/>
    <cellStyle name="Normal 3 2 60 2 3 3" xfId="5065" xr:uid="{085455D2-E695-455B-A77C-0DDEA747EA5B}"/>
    <cellStyle name="Normal 3 2 60 2 4" xfId="2848" xr:uid="{35985ACA-F785-490C-B309-30055F4D02A9}"/>
    <cellStyle name="Normal 3 2 60 2 4 2" xfId="5796" xr:uid="{70A06B56-518B-4E8F-9245-7CC8BF2AA0B7}"/>
    <cellStyle name="Normal 3 2 60 2 5" xfId="4324" xr:uid="{93C9D9FC-A606-44BB-A652-6F8633AD04CF}"/>
    <cellStyle name="Normal 3 2 60 3" xfId="1337" xr:uid="{27F3BF93-042F-4559-8A44-1AFB8FEF4FBA}"/>
    <cellStyle name="Normal 3 2 60 3 2" xfId="2468" xr:uid="{F8F8CB88-75CD-421D-B1A1-C1D2898E6D5C}"/>
    <cellStyle name="Normal 3 2 60 3 2 2" xfId="3910" xr:uid="{F1E95EED-86D2-486D-BF47-C70A857E77A4}"/>
    <cellStyle name="Normal 3 2 60 3 2 2 2" xfId="6858" xr:uid="{B1276C1E-D941-478A-B2DB-BDFA53AFCFB1}"/>
    <cellStyle name="Normal 3 2 60 3 2 3" xfId="5417" xr:uid="{2D869377-CE8A-492A-8EDD-E21A0FC08DF3}"/>
    <cellStyle name="Normal 3 2 60 3 3" xfId="3201" xr:uid="{0F1B6179-C6D8-4E1B-AAA7-C1D0B7DE8C2B}"/>
    <cellStyle name="Normal 3 2 60 3 3 2" xfId="6149" xr:uid="{57FB02DA-FB24-4B04-813D-C087903B9D4E}"/>
    <cellStyle name="Normal 3 2 60 3 4" xfId="4682" xr:uid="{AFCAE20A-D5B6-484E-BC4C-DCDBC026410A}"/>
    <cellStyle name="Normal 3 2 60 4" xfId="2114" xr:uid="{4BCEF4BA-44AE-474C-B53C-EEF3D807A21D}"/>
    <cellStyle name="Normal 3 2 60 4 2" xfId="3559" xr:uid="{5C34BF6F-4245-4A0B-B391-1BE630AE5CBF}"/>
    <cellStyle name="Normal 3 2 60 4 2 2" xfId="6507" xr:uid="{57ADFD75-258E-485E-9916-93676D327D4A}"/>
    <cellStyle name="Normal 3 2 60 4 3" xfId="5064" xr:uid="{4A40DFDA-F206-4F90-A54D-21CB69B6715F}"/>
    <cellStyle name="Normal 3 2 60 5" xfId="2847" xr:uid="{34C4F43C-1449-4CE7-AB9D-44068628A26C}"/>
    <cellStyle name="Normal 3 2 60 5 2" xfId="5795" xr:uid="{170AC88C-A8E8-4DA6-8D33-EE59C989AC1C}"/>
    <cellStyle name="Normal 3 2 60 6" xfId="4323" xr:uid="{1566B2CE-49B8-4469-B1CC-593696D55ABC}"/>
    <cellStyle name="Normal 3 2 61" xfId="405" xr:uid="{00000000-0005-0000-0000-000085010000}"/>
    <cellStyle name="Normal 3 2 61 2" xfId="406" xr:uid="{00000000-0005-0000-0000-000086010000}"/>
    <cellStyle name="Normal 3 2 61 2 2" xfId="1340" xr:uid="{E3731A6A-C95E-41CA-AEFF-F8ADBBD6E6AE}"/>
    <cellStyle name="Normal 3 2 61 2 2 2" xfId="2471" xr:uid="{FD8BC929-EDEB-4FA3-8D23-3C9D7E6DC409}"/>
    <cellStyle name="Normal 3 2 61 2 2 2 2" xfId="3913" xr:uid="{26C5BF2D-4D90-4819-99B1-42EB256EC18C}"/>
    <cellStyle name="Normal 3 2 61 2 2 2 2 2" xfId="6861" xr:uid="{BFB32F3A-2AD9-47D4-834A-5DCC52FA698F}"/>
    <cellStyle name="Normal 3 2 61 2 2 2 3" xfId="5420" xr:uid="{54860F6A-AB30-4809-A697-80532980BA58}"/>
    <cellStyle name="Normal 3 2 61 2 2 3" xfId="3204" xr:uid="{19591E62-CBD4-4D8F-BA81-3FFA5793E926}"/>
    <cellStyle name="Normal 3 2 61 2 2 3 2" xfId="6152" xr:uid="{46E3C6A1-C9CF-4EA5-8DDD-3370A29ECF73}"/>
    <cellStyle name="Normal 3 2 61 2 2 4" xfId="4685" xr:uid="{12729477-16B1-4D3D-A6A4-26FCCA915FDF}"/>
    <cellStyle name="Normal 3 2 61 2 3" xfId="2117" xr:uid="{78C3019B-D268-474E-BFAB-EB8056227E67}"/>
    <cellStyle name="Normal 3 2 61 2 3 2" xfId="3562" xr:uid="{A6514058-244B-48DB-A9A4-E0671048899C}"/>
    <cellStyle name="Normal 3 2 61 2 3 2 2" xfId="6510" xr:uid="{304C0E3F-0882-49C4-B2F1-C02134A9A809}"/>
    <cellStyle name="Normal 3 2 61 2 3 3" xfId="5067" xr:uid="{43D136B1-4481-4F26-A9EA-088456D4A993}"/>
    <cellStyle name="Normal 3 2 61 2 4" xfId="2850" xr:uid="{9A2C65B4-1E85-44BD-8D4B-B030CFBD00AB}"/>
    <cellStyle name="Normal 3 2 61 2 4 2" xfId="5798" xr:uid="{8FA06E4A-0A0A-4174-A67A-5123D0084ACA}"/>
    <cellStyle name="Normal 3 2 61 2 5" xfId="4326" xr:uid="{EC39D3B3-4AC0-427E-B061-50943CDCB72C}"/>
    <cellStyle name="Normal 3 2 61 3" xfId="1339" xr:uid="{25BD764C-EB50-460A-B721-62DE47E6D9E7}"/>
    <cellStyle name="Normal 3 2 61 3 2" xfId="2470" xr:uid="{C7E7288D-CDD2-4E3F-A3E9-E936436D602E}"/>
    <cellStyle name="Normal 3 2 61 3 2 2" xfId="3912" xr:uid="{DEC1E1EF-070D-4642-ABB9-B83A41530EF7}"/>
    <cellStyle name="Normal 3 2 61 3 2 2 2" xfId="6860" xr:uid="{3F5288E3-08AE-4F01-8E88-7F3375CC6670}"/>
    <cellStyle name="Normal 3 2 61 3 2 3" xfId="5419" xr:uid="{E16F4B72-5439-4015-8734-CE1C6591CCC3}"/>
    <cellStyle name="Normal 3 2 61 3 3" xfId="3203" xr:uid="{380C3845-6645-46C1-A25F-75999D3A30BE}"/>
    <cellStyle name="Normal 3 2 61 3 3 2" xfId="6151" xr:uid="{C7F5E08C-F87D-4FE8-A742-C5C53A5E5392}"/>
    <cellStyle name="Normal 3 2 61 3 4" xfId="4684" xr:uid="{E88AE893-2748-4BA6-8CC3-24BF144BC683}"/>
    <cellStyle name="Normal 3 2 61 4" xfId="2116" xr:uid="{84F9C01E-3717-4B47-9EC4-295E203E40B1}"/>
    <cellStyle name="Normal 3 2 61 4 2" xfId="3561" xr:uid="{53322FB2-B784-4520-A967-2865AC83554E}"/>
    <cellStyle name="Normal 3 2 61 4 2 2" xfId="6509" xr:uid="{9B172A26-D1D6-4C59-9265-05960E97B757}"/>
    <cellStyle name="Normal 3 2 61 4 3" xfId="5066" xr:uid="{10F36C20-3C43-4E11-ADBF-84AF1D8EE1E0}"/>
    <cellStyle name="Normal 3 2 61 5" xfId="2849" xr:uid="{F5A30B03-CBA5-487F-993E-0F4E5B1E7A79}"/>
    <cellStyle name="Normal 3 2 61 5 2" xfId="5797" xr:uid="{9C05873A-4AE5-4194-9519-62BC668C238B}"/>
    <cellStyle name="Normal 3 2 61 6" xfId="4325" xr:uid="{1F9FB5B7-969C-4675-800C-5B6492451A82}"/>
    <cellStyle name="Normal 3 2 62" xfId="407" xr:uid="{00000000-0005-0000-0000-000087010000}"/>
    <cellStyle name="Normal 3 2 62 2" xfId="408" xr:uid="{00000000-0005-0000-0000-000088010000}"/>
    <cellStyle name="Normal 3 2 62 2 2" xfId="1342" xr:uid="{D109C67D-ADA7-4410-8557-F1DD073D8541}"/>
    <cellStyle name="Normal 3 2 62 2 2 2" xfId="2473" xr:uid="{82A4FB52-185E-475F-A4D1-7E6206B9EBCE}"/>
    <cellStyle name="Normal 3 2 62 2 2 2 2" xfId="3915" xr:uid="{B7296376-53A2-497F-940D-EA585B856117}"/>
    <cellStyle name="Normal 3 2 62 2 2 2 2 2" xfId="6863" xr:uid="{4A634737-62E8-4225-AAB6-C36D419E67CA}"/>
    <cellStyle name="Normal 3 2 62 2 2 2 3" xfId="5422" xr:uid="{849F796D-AB62-4229-B71D-827DCFF4CBE2}"/>
    <cellStyle name="Normal 3 2 62 2 2 3" xfId="3206" xr:uid="{A090CE16-6D28-4A8D-96A2-ED7B9D01FB82}"/>
    <cellStyle name="Normal 3 2 62 2 2 3 2" xfId="6154" xr:uid="{10399B51-C474-4941-876D-D11AC60D4894}"/>
    <cellStyle name="Normal 3 2 62 2 2 4" xfId="4687" xr:uid="{B2071589-8436-4EE2-89DB-69BD5375825B}"/>
    <cellStyle name="Normal 3 2 62 2 3" xfId="2119" xr:uid="{660E53C1-C342-43D2-B71A-F8CEEDA034FA}"/>
    <cellStyle name="Normal 3 2 62 2 3 2" xfId="3564" xr:uid="{1FA5F3BC-8016-4B4A-9F9C-16AB5F7456BB}"/>
    <cellStyle name="Normal 3 2 62 2 3 2 2" xfId="6512" xr:uid="{4AA55243-C6DE-4C95-BE70-C7FE8C690C5A}"/>
    <cellStyle name="Normal 3 2 62 2 3 3" xfId="5069" xr:uid="{65C47E9C-D072-429E-846A-51D4D94982D1}"/>
    <cellStyle name="Normal 3 2 62 2 4" xfId="2852" xr:uid="{42F22426-4796-469C-8B0E-D5E71C1C845D}"/>
    <cellStyle name="Normal 3 2 62 2 4 2" xfId="5800" xr:uid="{C95FFD31-1F33-42B3-B763-FAD431584D2C}"/>
    <cellStyle name="Normal 3 2 62 2 5" xfId="4328" xr:uid="{DA2825B1-3514-48FA-91F8-B540E3539052}"/>
    <cellStyle name="Normal 3 2 62 3" xfId="1341" xr:uid="{80D4AD4A-1B2C-430D-96DE-A81D92184E04}"/>
    <cellStyle name="Normal 3 2 62 3 2" xfId="2472" xr:uid="{00EA33E5-B2AE-48F6-AB61-E84C6897DBB2}"/>
    <cellStyle name="Normal 3 2 62 3 2 2" xfId="3914" xr:uid="{CAA86626-67F0-42D5-A689-6008784988C8}"/>
    <cellStyle name="Normal 3 2 62 3 2 2 2" xfId="6862" xr:uid="{A16DB07B-E3E5-46AF-AA15-C8F31A50E5FC}"/>
    <cellStyle name="Normal 3 2 62 3 2 3" xfId="5421" xr:uid="{012039FA-0CDA-4940-B90B-F60E68981DDE}"/>
    <cellStyle name="Normal 3 2 62 3 3" xfId="3205" xr:uid="{C1812591-3EA0-43C7-8724-34460B925121}"/>
    <cellStyle name="Normal 3 2 62 3 3 2" xfId="6153" xr:uid="{1D162272-5682-4DFC-A11C-4FCC8196E942}"/>
    <cellStyle name="Normal 3 2 62 3 4" xfId="4686" xr:uid="{A46C7D32-84E1-4A89-9A4E-9135033CFA1C}"/>
    <cellStyle name="Normal 3 2 62 4" xfId="2118" xr:uid="{D0000B75-B099-47CE-8EF7-782C7F1D93DF}"/>
    <cellStyle name="Normal 3 2 62 4 2" xfId="3563" xr:uid="{FA5BA13D-03DA-46F9-8E8E-2EBAE5A8ABF0}"/>
    <cellStyle name="Normal 3 2 62 4 2 2" xfId="6511" xr:uid="{7E119956-05F4-4E94-9CA8-E66649FBDCCB}"/>
    <cellStyle name="Normal 3 2 62 4 3" xfId="5068" xr:uid="{C85FAD45-6364-4F8F-A185-898EBEFD9902}"/>
    <cellStyle name="Normal 3 2 62 5" xfId="2851" xr:uid="{EA482594-375C-4A86-9425-BEED55C9D788}"/>
    <cellStyle name="Normal 3 2 62 5 2" xfId="5799" xr:uid="{1947FD20-9E37-49AE-B997-22D68C2FACF7}"/>
    <cellStyle name="Normal 3 2 62 6" xfId="4327" xr:uid="{2154CD74-E4DE-4D58-8D89-36608A237651}"/>
    <cellStyle name="Normal 3 2 63" xfId="409" xr:uid="{00000000-0005-0000-0000-000089010000}"/>
    <cellStyle name="Normal 3 2 63 2" xfId="410" xr:uid="{00000000-0005-0000-0000-00008A010000}"/>
    <cellStyle name="Normal 3 2 63 2 2" xfId="1344" xr:uid="{696DDB39-1569-4DE9-BA82-D0F8091DE6EE}"/>
    <cellStyle name="Normal 3 2 63 2 2 2" xfId="2475" xr:uid="{606F0797-3EAC-4F59-AC79-D66431724112}"/>
    <cellStyle name="Normal 3 2 63 2 2 2 2" xfId="3917" xr:uid="{201DF421-FD6C-407F-945A-4D7ABBC980C4}"/>
    <cellStyle name="Normal 3 2 63 2 2 2 2 2" xfId="6865" xr:uid="{BC73031A-C1C3-4FB5-AC6A-AE4EC83EBE5D}"/>
    <cellStyle name="Normal 3 2 63 2 2 2 3" xfId="5424" xr:uid="{F0CABA71-FE1A-4508-AC34-F6818DF19E05}"/>
    <cellStyle name="Normal 3 2 63 2 2 3" xfId="3208" xr:uid="{A94700AE-70C7-4C8B-A71D-5FF33FDD318E}"/>
    <cellStyle name="Normal 3 2 63 2 2 3 2" xfId="6156" xr:uid="{7BF0ADBC-E4A2-44CA-905F-F46B98A712D4}"/>
    <cellStyle name="Normal 3 2 63 2 2 4" xfId="4689" xr:uid="{9DD23BE0-2DDB-4E2C-A241-79256BC32B70}"/>
    <cellStyle name="Normal 3 2 63 2 3" xfId="2121" xr:uid="{65FC6E8A-BEEB-4CDA-A4C7-0AE897C6DBED}"/>
    <cellStyle name="Normal 3 2 63 2 3 2" xfId="3566" xr:uid="{006406C9-DF77-4E9A-BB63-C9628A1FFD83}"/>
    <cellStyle name="Normal 3 2 63 2 3 2 2" xfId="6514" xr:uid="{3EB59B75-7C4C-4785-891E-6705E97C35F5}"/>
    <cellStyle name="Normal 3 2 63 2 3 3" xfId="5071" xr:uid="{B402F01D-C8DD-4A79-B598-7613ADDE64DD}"/>
    <cellStyle name="Normal 3 2 63 2 4" xfId="2854" xr:uid="{7756B3F1-4C49-45B0-AA30-7BCC77100B7A}"/>
    <cellStyle name="Normal 3 2 63 2 4 2" xfId="5802" xr:uid="{CD753ED8-7D77-4275-BC34-B7375F57FA76}"/>
    <cellStyle name="Normal 3 2 63 2 5" xfId="4330" xr:uid="{CBDF7DAE-6894-41E5-B4F7-78F959D1C577}"/>
    <cellStyle name="Normal 3 2 63 3" xfId="1343" xr:uid="{C383DC5C-144A-4FFD-95C5-15FF4E35FD17}"/>
    <cellStyle name="Normal 3 2 63 3 2" xfId="2474" xr:uid="{E9B3325C-7440-4BBC-A556-C5C5CDBED41E}"/>
    <cellStyle name="Normal 3 2 63 3 2 2" xfId="3916" xr:uid="{1F3C6B67-9E2F-4971-A0D2-299BF84BC233}"/>
    <cellStyle name="Normal 3 2 63 3 2 2 2" xfId="6864" xr:uid="{B33A7109-D73D-4BCE-8AB1-D13F276DCBF1}"/>
    <cellStyle name="Normal 3 2 63 3 2 3" xfId="5423" xr:uid="{30CAD02A-C363-4558-BBEB-4BCA3AB6D6B9}"/>
    <cellStyle name="Normal 3 2 63 3 3" xfId="3207" xr:uid="{58B41AEA-8B11-4848-975D-4775CC191653}"/>
    <cellStyle name="Normal 3 2 63 3 3 2" xfId="6155" xr:uid="{7C61CE74-2A4A-4F7F-8C36-D7661DBA3DC9}"/>
    <cellStyle name="Normal 3 2 63 3 4" xfId="4688" xr:uid="{B8CC423C-6FB4-4DAA-805E-9A16D615D67C}"/>
    <cellStyle name="Normal 3 2 63 4" xfId="2120" xr:uid="{F8E5ECC6-4DDC-404A-AA9D-EF6BA9F51C2A}"/>
    <cellStyle name="Normal 3 2 63 4 2" xfId="3565" xr:uid="{F845C384-B064-4DCB-8FD7-AD854F44E42D}"/>
    <cellStyle name="Normal 3 2 63 4 2 2" xfId="6513" xr:uid="{FE1B5E02-0448-4243-A222-5064A3B7D54B}"/>
    <cellStyle name="Normal 3 2 63 4 3" xfId="5070" xr:uid="{0402F8E4-F4FA-4014-8DF4-319D0B0D79F4}"/>
    <cellStyle name="Normal 3 2 63 5" xfId="2853" xr:uid="{4DCE8C1E-24F3-4785-9DAC-173299B2D284}"/>
    <cellStyle name="Normal 3 2 63 5 2" xfId="5801" xr:uid="{2094CAEB-9419-474A-ADBF-9E71C7D0CC18}"/>
    <cellStyle name="Normal 3 2 63 6" xfId="4329" xr:uid="{CD82F52C-C74F-44B0-8428-64756A0B76F6}"/>
    <cellStyle name="Normal 3 2 64" xfId="411" xr:uid="{00000000-0005-0000-0000-00008B010000}"/>
    <cellStyle name="Normal 3 2 64 2" xfId="412" xr:uid="{00000000-0005-0000-0000-00008C010000}"/>
    <cellStyle name="Normal 3 2 64 2 2" xfId="1346" xr:uid="{B40E18A4-F38B-41A8-A31F-FF6F2CA7D0C9}"/>
    <cellStyle name="Normal 3 2 64 2 2 2" xfId="2477" xr:uid="{318BCCB9-D893-4AE8-9E9F-6E6AE6D8C4EE}"/>
    <cellStyle name="Normal 3 2 64 2 2 2 2" xfId="3919" xr:uid="{B452D439-64C0-45FC-86EE-ADA774F4BE5F}"/>
    <cellStyle name="Normal 3 2 64 2 2 2 2 2" xfId="6867" xr:uid="{4BB7A715-A1F0-498A-A5C5-41EC12A68D6E}"/>
    <cellStyle name="Normal 3 2 64 2 2 2 3" xfId="5426" xr:uid="{565CA918-5883-493F-871A-7803AF4397E6}"/>
    <cellStyle name="Normal 3 2 64 2 2 3" xfId="3210" xr:uid="{7C9BB6D2-EAA2-41CE-AB58-15D17939D7B0}"/>
    <cellStyle name="Normal 3 2 64 2 2 3 2" xfId="6158" xr:uid="{F7727F3E-C79B-4219-843F-1DC856F22024}"/>
    <cellStyle name="Normal 3 2 64 2 2 4" xfId="4691" xr:uid="{270B62A4-83C9-43C6-AF45-9C896BD96FBF}"/>
    <cellStyle name="Normal 3 2 64 2 3" xfId="2123" xr:uid="{F899A5A4-BFBA-4421-8DCD-EFAF4146EA50}"/>
    <cellStyle name="Normal 3 2 64 2 3 2" xfId="3568" xr:uid="{1F207706-2B16-4A46-9C43-EC9809F20151}"/>
    <cellStyle name="Normal 3 2 64 2 3 2 2" xfId="6516" xr:uid="{E4FF0840-0292-4FE6-9609-E7E8B6A1964B}"/>
    <cellStyle name="Normal 3 2 64 2 3 3" xfId="5073" xr:uid="{82A0A8DB-0F42-4CEE-A9E9-1D92211C6713}"/>
    <cellStyle name="Normal 3 2 64 2 4" xfId="2856" xr:uid="{5B3EC0F4-D13F-4560-BD12-3F6F18A93A90}"/>
    <cellStyle name="Normal 3 2 64 2 4 2" xfId="5804" xr:uid="{4F2AE8C8-566E-48EA-913F-B4F4238D1037}"/>
    <cellStyle name="Normal 3 2 64 2 5" xfId="4332" xr:uid="{7334E651-07E1-4427-8AD1-7140C828F69F}"/>
    <cellStyle name="Normal 3 2 64 3" xfId="1345" xr:uid="{13B7EE3D-C841-4659-AA49-FF64DC1B8C94}"/>
    <cellStyle name="Normal 3 2 64 3 2" xfId="2476" xr:uid="{776AE33D-D33C-41AE-ADA1-FF8FEE728AD9}"/>
    <cellStyle name="Normal 3 2 64 3 2 2" xfId="3918" xr:uid="{9B0407BE-9473-4FB9-9DE3-E518D14F4A50}"/>
    <cellStyle name="Normal 3 2 64 3 2 2 2" xfId="6866" xr:uid="{54B47307-23D5-4548-A780-82989AFC34BA}"/>
    <cellStyle name="Normal 3 2 64 3 2 3" xfId="5425" xr:uid="{BFD67853-FA06-4047-9C8C-FFECDD61E1BF}"/>
    <cellStyle name="Normal 3 2 64 3 3" xfId="3209" xr:uid="{3B96EAF3-FB68-4F85-B0C8-3134F4E8B941}"/>
    <cellStyle name="Normal 3 2 64 3 3 2" xfId="6157" xr:uid="{99C37E1A-395C-46E9-8E19-E7802E39687C}"/>
    <cellStyle name="Normal 3 2 64 3 4" xfId="4690" xr:uid="{4145F7B0-5014-45B3-9704-41404F621251}"/>
    <cellStyle name="Normal 3 2 64 4" xfId="2122" xr:uid="{8A087936-BFA9-421A-B244-850DD4A14155}"/>
    <cellStyle name="Normal 3 2 64 4 2" xfId="3567" xr:uid="{1FCAD4B5-2AF9-4E02-8250-C6D728EC4B1F}"/>
    <cellStyle name="Normal 3 2 64 4 2 2" xfId="6515" xr:uid="{AF93D888-BD75-48AD-81E6-411BD69AE1AF}"/>
    <cellStyle name="Normal 3 2 64 4 3" xfId="5072" xr:uid="{0D601366-4147-4E32-AA51-6FD32464EF76}"/>
    <cellStyle name="Normal 3 2 64 5" xfId="2855" xr:uid="{CB982C44-C10C-49E6-AD00-26AFA29FE801}"/>
    <cellStyle name="Normal 3 2 64 5 2" xfId="5803" xr:uid="{E7CB4202-D75A-489F-B795-7E019FD6A938}"/>
    <cellStyle name="Normal 3 2 64 6" xfId="4331" xr:uid="{0DC81BA4-94C4-4A40-A0B3-38EEF645F71E}"/>
    <cellStyle name="Normal 3 2 65" xfId="413" xr:uid="{00000000-0005-0000-0000-00008D010000}"/>
    <cellStyle name="Normal 3 2 65 2" xfId="414" xr:uid="{00000000-0005-0000-0000-00008E010000}"/>
    <cellStyle name="Normal 3 2 65 2 2" xfId="1348" xr:uid="{AC28A8DC-97DD-40E8-A7B9-D82EA51D3038}"/>
    <cellStyle name="Normal 3 2 65 2 2 2" xfId="2479" xr:uid="{2A2C9992-8404-43AF-80CA-55C0E9446337}"/>
    <cellStyle name="Normal 3 2 65 2 2 2 2" xfId="3921" xr:uid="{877CD1BC-A213-4AED-B836-78FE25BF8520}"/>
    <cellStyle name="Normal 3 2 65 2 2 2 2 2" xfId="6869" xr:uid="{E4AF5C52-F647-44ED-B239-551044BB3752}"/>
    <cellStyle name="Normal 3 2 65 2 2 2 3" xfId="5428" xr:uid="{329A56B5-256F-4528-B0F4-E74D01F02ECE}"/>
    <cellStyle name="Normal 3 2 65 2 2 3" xfId="3212" xr:uid="{A96912D2-F8B3-4AF8-A2C5-FD9125FB0581}"/>
    <cellStyle name="Normal 3 2 65 2 2 3 2" xfId="6160" xr:uid="{4EF14327-196F-4431-809C-0404FD597332}"/>
    <cellStyle name="Normal 3 2 65 2 2 4" xfId="4693" xr:uid="{EBBC7443-9E69-4497-9725-6D2FFA3B09CD}"/>
    <cellStyle name="Normal 3 2 65 2 3" xfId="2125" xr:uid="{AC991005-9D4A-437F-AE2E-D112436323E6}"/>
    <cellStyle name="Normal 3 2 65 2 3 2" xfId="3570" xr:uid="{510B2004-E7A4-4BCC-BF5F-2814D42D221B}"/>
    <cellStyle name="Normal 3 2 65 2 3 2 2" xfId="6518" xr:uid="{DC829A22-0B98-4C31-805B-7DA3D3416CAA}"/>
    <cellStyle name="Normal 3 2 65 2 3 3" xfId="5075" xr:uid="{5DA98EAD-7802-4DAC-808E-4074CC935361}"/>
    <cellStyle name="Normal 3 2 65 2 4" xfId="2858" xr:uid="{3ED9D646-D514-485F-98E4-7E7066E6C5C1}"/>
    <cellStyle name="Normal 3 2 65 2 4 2" xfId="5806" xr:uid="{DFBE87C0-11BB-47CF-AF35-0D6815619304}"/>
    <cellStyle name="Normal 3 2 65 2 5" xfId="4334" xr:uid="{D2795A57-6488-4C19-9F44-E8672A85A91D}"/>
    <cellStyle name="Normal 3 2 65 3" xfId="1347" xr:uid="{5F16CC86-4409-44EC-B146-7D169753E0CD}"/>
    <cellStyle name="Normal 3 2 65 3 2" xfId="2478" xr:uid="{5F54AB42-D884-44EC-A74B-D210AAA1A13B}"/>
    <cellStyle name="Normal 3 2 65 3 2 2" xfId="3920" xr:uid="{ED4E809F-F9A9-4ABC-B013-AAC9C06C4668}"/>
    <cellStyle name="Normal 3 2 65 3 2 2 2" xfId="6868" xr:uid="{51C23A39-C771-4076-8B52-17CD51CFA7AA}"/>
    <cellStyle name="Normal 3 2 65 3 2 3" xfId="5427" xr:uid="{5B71D755-9DFB-4622-AAEB-B76BCC0D7853}"/>
    <cellStyle name="Normal 3 2 65 3 3" xfId="3211" xr:uid="{DC87A70D-405E-48AF-8B5C-3CB7FB3919F7}"/>
    <cellStyle name="Normal 3 2 65 3 3 2" xfId="6159" xr:uid="{3255C93A-2159-4C22-93DE-F646ACA658F6}"/>
    <cellStyle name="Normal 3 2 65 3 4" xfId="4692" xr:uid="{8EAE2735-6F41-4F54-BFC2-8E04B39C4C91}"/>
    <cellStyle name="Normal 3 2 65 4" xfId="2124" xr:uid="{0DA9917D-464C-4F41-A0C3-4FB6B1F6371F}"/>
    <cellStyle name="Normal 3 2 65 4 2" xfId="3569" xr:uid="{BB2AA3C7-47D1-4B1A-B3B4-ED9B0FEA842E}"/>
    <cellStyle name="Normal 3 2 65 4 2 2" xfId="6517" xr:uid="{749F86AC-2F41-4F25-A069-4EBE7B67FF5D}"/>
    <cellStyle name="Normal 3 2 65 4 3" xfId="5074" xr:uid="{A42D1853-4A4E-4A7A-9C11-B2C2A5F9E78A}"/>
    <cellStyle name="Normal 3 2 65 5" xfId="2857" xr:uid="{95B9A075-984A-4C12-B1C8-35F14B3676B9}"/>
    <cellStyle name="Normal 3 2 65 5 2" xfId="5805" xr:uid="{C3FE7B65-FAD9-44C6-844D-ACED26572046}"/>
    <cellStyle name="Normal 3 2 65 6" xfId="4333" xr:uid="{35B87C72-BA4F-4D86-90A2-C5FF5FDB7D1C}"/>
    <cellStyle name="Normal 3 2 66" xfId="415" xr:uid="{00000000-0005-0000-0000-00008F010000}"/>
    <cellStyle name="Normal 3 2 66 2" xfId="416" xr:uid="{00000000-0005-0000-0000-000090010000}"/>
    <cellStyle name="Normal 3 2 66 2 2" xfId="1350" xr:uid="{89ED9AEA-F0A5-4F47-A090-C2329B701978}"/>
    <cellStyle name="Normal 3 2 66 2 2 2" xfId="2481" xr:uid="{839395C0-0A74-4A11-8B38-B99923044BF7}"/>
    <cellStyle name="Normal 3 2 66 2 2 2 2" xfId="3923" xr:uid="{0A05B84D-A189-4221-9CEE-FF6FEE69A13F}"/>
    <cellStyle name="Normal 3 2 66 2 2 2 2 2" xfId="6871" xr:uid="{5C2016F1-A2B1-4208-8F81-4DAB00357C60}"/>
    <cellStyle name="Normal 3 2 66 2 2 2 3" xfId="5430" xr:uid="{50457395-36E3-4E57-9027-01C76179B18F}"/>
    <cellStyle name="Normal 3 2 66 2 2 3" xfId="3214" xr:uid="{90C7BD62-DC41-407D-913F-35223FAD5139}"/>
    <cellStyle name="Normal 3 2 66 2 2 3 2" xfId="6162" xr:uid="{5D52400D-BB3B-4129-BF44-B4293D971441}"/>
    <cellStyle name="Normal 3 2 66 2 2 4" xfId="4695" xr:uid="{48AF4A6D-E5A8-4867-9376-50ECBD60B569}"/>
    <cellStyle name="Normal 3 2 66 2 3" xfId="2127" xr:uid="{05D580B5-FCEC-4FB5-A37C-6CC15014DD88}"/>
    <cellStyle name="Normal 3 2 66 2 3 2" xfId="3572" xr:uid="{6B34F88E-0325-483E-9B7A-E98D60A6B48B}"/>
    <cellStyle name="Normal 3 2 66 2 3 2 2" xfId="6520" xr:uid="{F40C2DAE-7957-4846-8043-313E2D555AB4}"/>
    <cellStyle name="Normal 3 2 66 2 3 3" xfId="5077" xr:uid="{8A9EADC3-D7B2-4674-966E-2EEAC25152F9}"/>
    <cellStyle name="Normal 3 2 66 2 4" xfId="2860" xr:uid="{91C48AFF-A036-4ED5-802E-98B0BA1C480C}"/>
    <cellStyle name="Normal 3 2 66 2 4 2" xfId="5808" xr:uid="{17D68940-EF72-4F63-A46C-8B84C1B2AF3C}"/>
    <cellStyle name="Normal 3 2 66 2 5" xfId="4336" xr:uid="{48A60F7F-BA0C-4F65-9AF2-8F7B85B8E306}"/>
    <cellStyle name="Normal 3 2 66 3" xfId="1349" xr:uid="{4E207A32-5675-493A-B9DD-31C204357231}"/>
    <cellStyle name="Normal 3 2 66 3 2" xfId="2480" xr:uid="{FD98840C-8298-4BCC-9E29-C1406B2F35F6}"/>
    <cellStyle name="Normal 3 2 66 3 2 2" xfId="3922" xr:uid="{D00292A7-3CE2-4FCE-936A-5FE214AF263A}"/>
    <cellStyle name="Normal 3 2 66 3 2 2 2" xfId="6870" xr:uid="{B5BAC6D3-9935-4976-AB55-32E5E10A33EF}"/>
    <cellStyle name="Normal 3 2 66 3 2 3" xfId="5429" xr:uid="{A5BDC0E0-72EF-467C-BF2F-C7ED4BE7B194}"/>
    <cellStyle name="Normal 3 2 66 3 3" xfId="3213" xr:uid="{AA6E98E9-D015-4AE1-B9EE-6E280B30ECA5}"/>
    <cellStyle name="Normal 3 2 66 3 3 2" xfId="6161" xr:uid="{27B6DA2B-464B-41BD-AB72-6AA9908D6381}"/>
    <cellStyle name="Normal 3 2 66 3 4" xfId="4694" xr:uid="{4F509091-F547-4C73-A687-18879699BF0C}"/>
    <cellStyle name="Normal 3 2 66 4" xfId="2126" xr:uid="{62FF8242-2F4A-4ABF-B5CA-5AA37D931625}"/>
    <cellStyle name="Normal 3 2 66 4 2" xfId="3571" xr:uid="{F628E348-E7EA-4E54-B79B-80ED7D98FD1F}"/>
    <cellStyle name="Normal 3 2 66 4 2 2" xfId="6519" xr:uid="{6ED9CA11-9159-48C7-A42A-8E783C989D99}"/>
    <cellStyle name="Normal 3 2 66 4 3" xfId="5076" xr:uid="{3309D4EF-9996-4547-ADBE-54D86A735267}"/>
    <cellStyle name="Normal 3 2 66 5" xfId="2859" xr:uid="{E07A1D38-3134-48B5-BC73-5B98CD3DA005}"/>
    <cellStyle name="Normal 3 2 66 5 2" xfId="5807" xr:uid="{EB0C4E50-913A-4D47-8187-D47F5F254569}"/>
    <cellStyle name="Normal 3 2 66 6" xfId="4335" xr:uid="{0A347D76-FB8B-40AA-9238-C6AA9CC83A23}"/>
    <cellStyle name="Normal 3 2 67" xfId="417" xr:uid="{00000000-0005-0000-0000-000091010000}"/>
    <cellStyle name="Normal 3 2 67 2" xfId="418" xr:uid="{00000000-0005-0000-0000-000092010000}"/>
    <cellStyle name="Normal 3 2 67 2 2" xfId="1352" xr:uid="{F580B3F6-16BE-48E3-912E-FDC35637EED1}"/>
    <cellStyle name="Normal 3 2 67 2 2 2" xfId="2483" xr:uid="{D6AC6C6B-FC3C-43F7-AA0A-9BC6E6CC88D1}"/>
    <cellStyle name="Normal 3 2 67 2 2 2 2" xfId="3925" xr:uid="{1797F452-518F-42B7-B68D-07BE42155B8E}"/>
    <cellStyle name="Normal 3 2 67 2 2 2 2 2" xfId="6873" xr:uid="{CDFB0416-A14D-47E4-83E4-F73AFE7F59A4}"/>
    <cellStyle name="Normal 3 2 67 2 2 2 3" xfId="5432" xr:uid="{5977BADB-0D77-485D-9808-793B56DB6CC5}"/>
    <cellStyle name="Normal 3 2 67 2 2 3" xfId="3216" xr:uid="{D33E83BA-0CC7-477E-B074-2C9BF1AB3137}"/>
    <cellStyle name="Normal 3 2 67 2 2 3 2" xfId="6164" xr:uid="{E999D70C-D978-47F9-B715-074C76F43C17}"/>
    <cellStyle name="Normal 3 2 67 2 2 4" xfId="4697" xr:uid="{B697BC90-4D6A-4867-921D-4B3ABA0301DC}"/>
    <cellStyle name="Normal 3 2 67 2 3" xfId="2129" xr:uid="{28F722C5-84A3-46DD-8FE3-121350CC8E8D}"/>
    <cellStyle name="Normal 3 2 67 2 3 2" xfId="3574" xr:uid="{35AAEB21-DD15-4A6D-B229-A515C99248CC}"/>
    <cellStyle name="Normal 3 2 67 2 3 2 2" xfId="6522" xr:uid="{A25B21A3-CF6E-48C8-A292-C2A1574CCFF5}"/>
    <cellStyle name="Normal 3 2 67 2 3 3" xfId="5079" xr:uid="{0BBA8F83-411C-43C4-BB8F-E6FEAD61A60F}"/>
    <cellStyle name="Normal 3 2 67 2 4" xfId="2862" xr:uid="{767ABDDC-CB9B-4F71-A17B-4B41690C718A}"/>
    <cellStyle name="Normal 3 2 67 2 4 2" xfId="5810" xr:uid="{F66E15E6-3DED-432C-B89E-4B1519F2CC7B}"/>
    <cellStyle name="Normal 3 2 67 2 5" xfId="4338" xr:uid="{3E5E2754-E187-40A2-8CFA-0B2A8B549C60}"/>
    <cellStyle name="Normal 3 2 67 3" xfId="1351" xr:uid="{B350AA0E-8093-451E-B7DE-C2CF4B93D942}"/>
    <cellStyle name="Normal 3 2 67 3 2" xfId="2482" xr:uid="{298BA48E-F610-4297-A801-160908353760}"/>
    <cellStyle name="Normal 3 2 67 3 2 2" xfId="3924" xr:uid="{E416A92A-D160-408A-8884-E4396B0541B3}"/>
    <cellStyle name="Normal 3 2 67 3 2 2 2" xfId="6872" xr:uid="{9B53046A-36CB-4515-8E17-68D9BD7A4A3B}"/>
    <cellStyle name="Normal 3 2 67 3 2 3" xfId="5431" xr:uid="{2133BD96-3F30-494D-98DC-576BBC3387CC}"/>
    <cellStyle name="Normal 3 2 67 3 3" xfId="3215" xr:uid="{7B0257DD-DD1A-4DBC-AC4C-AE3862BD9DEB}"/>
    <cellStyle name="Normal 3 2 67 3 3 2" xfId="6163" xr:uid="{19E0511B-0BBF-4911-AC99-1D16159DF783}"/>
    <cellStyle name="Normal 3 2 67 3 4" xfId="4696" xr:uid="{8C129EE2-AD60-4D98-BFAB-CBB25E373BA3}"/>
    <cellStyle name="Normal 3 2 67 4" xfId="2128" xr:uid="{26110DFA-D2B6-4646-ABCE-C6F926D92F97}"/>
    <cellStyle name="Normal 3 2 67 4 2" xfId="3573" xr:uid="{5EAA63A4-AFB5-49F5-8E2B-AB20E9CDC698}"/>
    <cellStyle name="Normal 3 2 67 4 2 2" xfId="6521" xr:uid="{9F618F47-B4F5-4284-903C-BE003FC038A1}"/>
    <cellStyle name="Normal 3 2 67 4 3" xfId="5078" xr:uid="{8A2EA3D5-2536-49E2-8463-BFC2A8C09BEB}"/>
    <cellStyle name="Normal 3 2 67 5" xfId="2861" xr:uid="{3816B90F-BF24-4A79-86E7-854949B24543}"/>
    <cellStyle name="Normal 3 2 67 5 2" xfId="5809" xr:uid="{83EC5EAF-FB9F-4E19-A473-B4F9C9A8B9B3}"/>
    <cellStyle name="Normal 3 2 67 6" xfId="4337" xr:uid="{30A13B09-8401-444B-ACB8-4151FCA01554}"/>
    <cellStyle name="Normal 3 2 68" xfId="419" xr:uid="{00000000-0005-0000-0000-000093010000}"/>
    <cellStyle name="Normal 3 2 68 2" xfId="420" xr:uid="{00000000-0005-0000-0000-000094010000}"/>
    <cellStyle name="Normal 3 2 68 2 2" xfId="1354" xr:uid="{B07B6CAC-AB2C-447F-9243-35CA10CFAEDE}"/>
    <cellStyle name="Normal 3 2 68 2 2 2" xfId="2485" xr:uid="{360EBC24-34EF-43CF-B85F-9A09504911EF}"/>
    <cellStyle name="Normal 3 2 68 2 2 2 2" xfId="3927" xr:uid="{824A8824-6569-40A2-B53C-C1818E39D728}"/>
    <cellStyle name="Normal 3 2 68 2 2 2 2 2" xfId="6875" xr:uid="{B4712B74-A599-4372-BDC8-8671BA6249A9}"/>
    <cellStyle name="Normal 3 2 68 2 2 2 3" xfId="5434" xr:uid="{0B071227-9707-4561-A0CA-B008CA93060B}"/>
    <cellStyle name="Normal 3 2 68 2 2 3" xfId="3218" xr:uid="{F2D6E0BB-CFF1-4FAC-AB66-3D241A158E41}"/>
    <cellStyle name="Normal 3 2 68 2 2 3 2" xfId="6166" xr:uid="{676FCFB4-35D7-4995-81AA-24E0A0F21E3D}"/>
    <cellStyle name="Normal 3 2 68 2 2 4" xfId="4699" xr:uid="{FF39E804-7EDB-40B4-AEA0-ACF512B9627F}"/>
    <cellStyle name="Normal 3 2 68 2 3" xfId="2131" xr:uid="{F4557B84-F993-42C7-B5F3-A259BAD00AD2}"/>
    <cellStyle name="Normal 3 2 68 2 3 2" xfId="3576" xr:uid="{954D6625-C4F9-4312-B178-77FBFC781DE8}"/>
    <cellStyle name="Normal 3 2 68 2 3 2 2" xfId="6524" xr:uid="{BEC156F1-533F-406F-BAF2-F419C29A31E4}"/>
    <cellStyle name="Normal 3 2 68 2 3 3" xfId="5081" xr:uid="{8CA77B1A-BD82-4D82-A8FA-20BBAD589E51}"/>
    <cellStyle name="Normal 3 2 68 2 4" xfId="2864" xr:uid="{5098FF34-8FB8-4F85-B059-336580036D3B}"/>
    <cellStyle name="Normal 3 2 68 2 4 2" xfId="5812" xr:uid="{CAF835C5-08E9-40CD-8B2B-1B8D329BB586}"/>
    <cellStyle name="Normal 3 2 68 2 5" xfId="4340" xr:uid="{4E593C26-56AB-4FD3-BD76-F5F85B63F589}"/>
    <cellStyle name="Normal 3 2 68 3" xfId="1353" xr:uid="{631055BB-A581-4A77-802B-F75AE0D7A2A0}"/>
    <cellStyle name="Normal 3 2 68 3 2" xfId="2484" xr:uid="{677A0B0B-BCAE-4E2A-8290-9A43A54C334F}"/>
    <cellStyle name="Normal 3 2 68 3 2 2" xfId="3926" xr:uid="{B98DAEE5-A382-4EDC-BBCA-FA1E774169FD}"/>
    <cellStyle name="Normal 3 2 68 3 2 2 2" xfId="6874" xr:uid="{9723C515-2CCC-4F32-852D-B9C285941D17}"/>
    <cellStyle name="Normal 3 2 68 3 2 3" xfId="5433" xr:uid="{F1A245D6-7D52-4967-B33B-E2E9C4EFEFFC}"/>
    <cellStyle name="Normal 3 2 68 3 3" xfId="3217" xr:uid="{4084A0BA-E370-42D5-84AF-B1FF2EFD4A3E}"/>
    <cellStyle name="Normal 3 2 68 3 3 2" xfId="6165" xr:uid="{60122AFF-E153-4B16-880C-C3E7672BC4D7}"/>
    <cellStyle name="Normal 3 2 68 3 4" xfId="4698" xr:uid="{FEDAE1E4-72BD-4B24-8357-DF3A0420412A}"/>
    <cellStyle name="Normal 3 2 68 4" xfId="2130" xr:uid="{F6384121-9F4B-4BB2-A038-56521000AD1B}"/>
    <cellStyle name="Normal 3 2 68 4 2" xfId="3575" xr:uid="{5C60E003-2EC2-41C5-AD0A-7491D6D04FAD}"/>
    <cellStyle name="Normal 3 2 68 4 2 2" xfId="6523" xr:uid="{165251F3-C393-46ED-8A5B-F523432DBF82}"/>
    <cellStyle name="Normal 3 2 68 4 3" xfId="5080" xr:uid="{8CCCAF6B-1974-4037-9F5B-DE2465539600}"/>
    <cellStyle name="Normal 3 2 68 5" xfId="2863" xr:uid="{A74537F3-0BCF-4AE6-B979-C0F8BA126F69}"/>
    <cellStyle name="Normal 3 2 68 5 2" xfId="5811" xr:uid="{345D2837-90B7-4D76-9A72-25450E734EBE}"/>
    <cellStyle name="Normal 3 2 68 6" xfId="4339" xr:uid="{5C1CC503-ED39-4871-81A1-D1D131FA949A}"/>
    <cellStyle name="Normal 3 2 69" xfId="421" xr:uid="{00000000-0005-0000-0000-000095010000}"/>
    <cellStyle name="Normal 3 2 69 2" xfId="422" xr:uid="{00000000-0005-0000-0000-000096010000}"/>
    <cellStyle name="Normal 3 2 69 2 2" xfId="1356" xr:uid="{57A9DC03-8C3B-4EF7-A4D1-B25E9AE196B8}"/>
    <cellStyle name="Normal 3 2 69 2 2 2" xfId="2487" xr:uid="{0D55173D-BB1A-4283-9095-0D5B8435C39D}"/>
    <cellStyle name="Normal 3 2 69 2 2 2 2" xfId="3929" xr:uid="{484B7A9A-8520-40AC-AC8D-55B8AF7FDA4A}"/>
    <cellStyle name="Normal 3 2 69 2 2 2 2 2" xfId="6877" xr:uid="{8B395932-3FFB-4790-8235-0229289D585E}"/>
    <cellStyle name="Normal 3 2 69 2 2 2 3" xfId="5436" xr:uid="{3F9C4051-92A5-49A2-9A91-3EC5B473E418}"/>
    <cellStyle name="Normal 3 2 69 2 2 3" xfId="3220" xr:uid="{65F0AE3F-7342-43AA-9B67-E64F40EC0EFB}"/>
    <cellStyle name="Normal 3 2 69 2 2 3 2" xfId="6168" xr:uid="{3F5395D4-65A1-40A3-912A-406F51535CA7}"/>
    <cellStyle name="Normal 3 2 69 2 2 4" xfId="4701" xr:uid="{13EB12F2-582C-44EA-8334-95089C38FC72}"/>
    <cellStyle name="Normal 3 2 69 2 3" xfId="2133" xr:uid="{3EE444B4-6F46-4299-A577-BF6044E46A08}"/>
    <cellStyle name="Normal 3 2 69 2 3 2" xfId="3578" xr:uid="{12C83E0F-E981-400C-88BB-83B39D91F967}"/>
    <cellStyle name="Normal 3 2 69 2 3 2 2" xfId="6526" xr:uid="{47B94F76-E570-4CCA-8DC9-AC92C76A5CB9}"/>
    <cellStyle name="Normal 3 2 69 2 3 3" xfId="5083" xr:uid="{8D5C0D34-6BB1-43CA-BCAE-C20F12BD3C67}"/>
    <cellStyle name="Normal 3 2 69 2 4" xfId="2866" xr:uid="{8536DB1D-26E9-4BCC-83F5-6C6ADCB19D90}"/>
    <cellStyle name="Normal 3 2 69 2 4 2" xfId="5814" xr:uid="{32AFBA98-F055-47AE-B877-848C1B9550A1}"/>
    <cellStyle name="Normal 3 2 69 2 5" xfId="4342" xr:uid="{D7579654-5EAC-4034-B972-470AAA416EEB}"/>
    <cellStyle name="Normal 3 2 69 3" xfId="1355" xr:uid="{CCE86903-0568-4371-8D76-73C2452E7FCD}"/>
    <cellStyle name="Normal 3 2 69 3 2" xfId="2486" xr:uid="{15B432C1-F4DC-4AE2-B6B6-B9FAB2FA8BA2}"/>
    <cellStyle name="Normal 3 2 69 3 2 2" xfId="3928" xr:uid="{84819D21-0032-4EB6-9186-4D95F202DC3C}"/>
    <cellStyle name="Normal 3 2 69 3 2 2 2" xfId="6876" xr:uid="{820BC1F9-D6AD-4DF3-AB62-73762F46C517}"/>
    <cellStyle name="Normal 3 2 69 3 2 3" xfId="5435" xr:uid="{E03D9BC3-722A-453A-AF8B-0EC2D5EAF076}"/>
    <cellStyle name="Normal 3 2 69 3 3" xfId="3219" xr:uid="{3C7C341B-9490-43B8-8AD5-A006BFCE33BB}"/>
    <cellStyle name="Normal 3 2 69 3 3 2" xfId="6167" xr:uid="{14175ADA-9F84-402D-96D1-870196FF2C60}"/>
    <cellStyle name="Normal 3 2 69 3 4" xfId="4700" xr:uid="{0D789072-038C-4D19-90CB-6D9E37AD70A1}"/>
    <cellStyle name="Normal 3 2 69 4" xfId="2132" xr:uid="{60E15877-06F2-436F-8C10-9134A6D071B0}"/>
    <cellStyle name="Normal 3 2 69 4 2" xfId="3577" xr:uid="{A3DB18E5-E36E-4CD2-B791-9B69BC2D34AD}"/>
    <cellStyle name="Normal 3 2 69 4 2 2" xfId="6525" xr:uid="{B776418B-80D7-4C09-8925-8261BA02164D}"/>
    <cellStyle name="Normal 3 2 69 4 3" xfId="5082" xr:uid="{F2C32BE1-0B67-4BB7-B24F-D2CC67AE707B}"/>
    <cellStyle name="Normal 3 2 69 5" xfId="2865" xr:uid="{AD3D0D57-63CD-4436-9A95-9A3A4715290E}"/>
    <cellStyle name="Normal 3 2 69 5 2" xfId="5813" xr:uid="{9A7ADAE3-C867-40AC-84A3-A84B6A7BDEA3}"/>
    <cellStyle name="Normal 3 2 69 6" xfId="4341" xr:uid="{04E42A19-B3AE-4D9E-ADF1-46CFFAB21FAE}"/>
    <cellStyle name="Normal 3 2 7" xfId="423" xr:uid="{00000000-0005-0000-0000-000097010000}"/>
    <cellStyle name="Normal 3 2 7 2" xfId="424" xr:uid="{00000000-0005-0000-0000-000098010000}"/>
    <cellStyle name="Normal 3 2 7 2 2" xfId="1358" xr:uid="{D2709BFF-2BE1-49F8-9247-B3C13574E2B5}"/>
    <cellStyle name="Normal 3 2 7 2 2 2" xfId="2489" xr:uid="{5839E2CA-F0CE-4B6F-A019-B38C2FDA2CAF}"/>
    <cellStyle name="Normal 3 2 7 2 2 2 2" xfId="3931" xr:uid="{53458936-5FCA-447C-A651-8350BCDC6021}"/>
    <cellStyle name="Normal 3 2 7 2 2 2 2 2" xfId="6879" xr:uid="{3310BE71-352C-43D6-ABC6-78AD3F776403}"/>
    <cellStyle name="Normal 3 2 7 2 2 2 3" xfId="5438" xr:uid="{C5DD490C-834C-4F48-9A7A-863A8C10DABB}"/>
    <cellStyle name="Normal 3 2 7 2 2 3" xfId="3222" xr:uid="{ADD70518-AEBF-4F58-A064-14C73D27CEE9}"/>
    <cellStyle name="Normal 3 2 7 2 2 3 2" xfId="6170" xr:uid="{162AFDEF-5336-4CAF-9772-AE75649581A5}"/>
    <cellStyle name="Normal 3 2 7 2 2 4" xfId="4703" xr:uid="{7F84FFEC-36F3-4303-BFD5-F4C8329053A2}"/>
    <cellStyle name="Normal 3 2 7 2 3" xfId="2135" xr:uid="{3712C81F-7E92-449E-BA76-B9B0F6C3CC9A}"/>
    <cellStyle name="Normal 3 2 7 2 3 2" xfId="3580" xr:uid="{9FF685A8-9595-44D0-B3ED-E7A468BFBB57}"/>
    <cellStyle name="Normal 3 2 7 2 3 2 2" xfId="6528" xr:uid="{C05D39C6-6CDE-48B0-81B1-20A90E82DEA9}"/>
    <cellStyle name="Normal 3 2 7 2 3 3" xfId="5085" xr:uid="{15E535B1-E4A1-4620-83DB-316152289FAA}"/>
    <cellStyle name="Normal 3 2 7 2 4" xfId="2868" xr:uid="{440A13DF-B132-4132-8CBC-E3474D56FA65}"/>
    <cellStyle name="Normal 3 2 7 2 4 2" xfId="5816" xr:uid="{AC09023B-7E56-49C1-876D-A6C93D12E163}"/>
    <cellStyle name="Normal 3 2 7 2 5" xfId="4344" xr:uid="{A61DAA71-9D47-4036-9B9E-4C6A059C6544}"/>
    <cellStyle name="Normal 3 2 7 3" xfId="1357" xr:uid="{0A17514D-D7D5-429F-ADE0-6836E898FE44}"/>
    <cellStyle name="Normal 3 2 7 3 2" xfId="2488" xr:uid="{65C67318-3547-4747-8F7A-43301332BD16}"/>
    <cellStyle name="Normal 3 2 7 3 2 2" xfId="3930" xr:uid="{48DE85EA-3822-403F-BE7D-31FF1643343A}"/>
    <cellStyle name="Normal 3 2 7 3 2 2 2" xfId="6878" xr:uid="{7A6732D8-FB23-477F-8067-69EC4F419C35}"/>
    <cellStyle name="Normal 3 2 7 3 2 3" xfId="5437" xr:uid="{95111DD1-E2C6-412B-95F3-B71F48BF2E90}"/>
    <cellStyle name="Normal 3 2 7 3 3" xfId="3221" xr:uid="{57539B05-24B8-4409-8484-8B1DD45881B0}"/>
    <cellStyle name="Normal 3 2 7 3 3 2" xfId="6169" xr:uid="{EBCF78E2-33FF-4371-ACAA-A7080DB3B6B0}"/>
    <cellStyle name="Normal 3 2 7 3 4" xfId="4702" xr:uid="{237B16BB-A4FD-42D3-B6B4-B397ECD58A16}"/>
    <cellStyle name="Normal 3 2 7 4" xfId="2134" xr:uid="{08588D99-A6E1-41A7-8AA1-DFA8C2469264}"/>
    <cellStyle name="Normal 3 2 7 4 2" xfId="3579" xr:uid="{CD46F1BB-915D-4072-BF9B-A5AFEB9A10F6}"/>
    <cellStyle name="Normal 3 2 7 4 2 2" xfId="6527" xr:uid="{6A08DA95-5D21-4092-B316-864EDFF1CE62}"/>
    <cellStyle name="Normal 3 2 7 4 3" xfId="5084" xr:uid="{C19D4E53-11F7-4C39-9429-C0C04F8A7E9F}"/>
    <cellStyle name="Normal 3 2 7 5" xfId="2867" xr:uid="{A6986F4F-9D98-411E-A743-09FC764074BA}"/>
    <cellStyle name="Normal 3 2 7 5 2" xfId="5815" xr:uid="{64E23DC8-248A-4B6D-AC9F-DAFD5D7E7D7B}"/>
    <cellStyle name="Normal 3 2 7 6" xfId="4343" xr:uid="{EB8362C5-F5EB-4174-A1A3-C6D52DD28A30}"/>
    <cellStyle name="Normal 3 2 70" xfId="425" xr:uid="{00000000-0005-0000-0000-000099010000}"/>
    <cellStyle name="Normal 3 2 70 2" xfId="426" xr:uid="{00000000-0005-0000-0000-00009A010000}"/>
    <cellStyle name="Normal 3 2 70 2 2" xfId="1360" xr:uid="{EE0B80A4-F9D3-448C-A75B-7617E7E63CF1}"/>
    <cellStyle name="Normal 3 2 70 2 2 2" xfId="2491" xr:uid="{2BC6557D-66BB-4054-8A01-D028E4D20873}"/>
    <cellStyle name="Normal 3 2 70 2 2 2 2" xfId="3933" xr:uid="{9799008D-0633-4A3D-9E7C-590E0A765232}"/>
    <cellStyle name="Normal 3 2 70 2 2 2 2 2" xfId="6881" xr:uid="{E76ACF93-AFB2-4507-BA0C-37A2C61C54F8}"/>
    <cellStyle name="Normal 3 2 70 2 2 2 3" xfId="5440" xr:uid="{F3F6CBFF-63B7-40EE-902E-56969BACC367}"/>
    <cellStyle name="Normal 3 2 70 2 2 3" xfId="3224" xr:uid="{4A5029E8-ACA1-4BB4-9AAF-A84BA9EECC23}"/>
    <cellStyle name="Normal 3 2 70 2 2 3 2" xfId="6172" xr:uid="{AB964D44-A9BE-45D9-ACD2-F63C3245D200}"/>
    <cellStyle name="Normal 3 2 70 2 2 4" xfId="4705" xr:uid="{5AC432FC-D2F8-4B60-9F4A-3FCFDA6BEE4C}"/>
    <cellStyle name="Normal 3 2 70 2 3" xfId="2137" xr:uid="{2842AF55-3144-43DA-8C7F-E8EA4266CA65}"/>
    <cellStyle name="Normal 3 2 70 2 3 2" xfId="3582" xr:uid="{72EE753A-B4CA-4D06-B3F4-132DE209C852}"/>
    <cellStyle name="Normal 3 2 70 2 3 2 2" xfId="6530" xr:uid="{5353B370-54B9-4B02-8EB2-8AD1166451D9}"/>
    <cellStyle name="Normal 3 2 70 2 3 3" xfId="5087" xr:uid="{BFFB51ED-CDF4-4263-A6E1-1D3946803B56}"/>
    <cellStyle name="Normal 3 2 70 2 4" xfId="2870" xr:uid="{52A80FB4-06DA-40D7-9F06-D0C6053A0618}"/>
    <cellStyle name="Normal 3 2 70 2 4 2" xfId="5818" xr:uid="{48030C62-2617-49A7-A36A-32A2F93E3370}"/>
    <cellStyle name="Normal 3 2 70 2 5" xfId="4346" xr:uid="{56CA0890-D575-43C8-B3C1-654ECB581256}"/>
    <cellStyle name="Normal 3 2 70 3" xfId="1359" xr:uid="{AE078A02-531F-48DC-8FA0-7069CFEF6F99}"/>
    <cellStyle name="Normal 3 2 70 3 2" xfId="2490" xr:uid="{85FA69A1-00F8-4BF6-BF63-F984ADBDAB7D}"/>
    <cellStyle name="Normal 3 2 70 3 2 2" xfId="3932" xr:uid="{BAE6C17F-20BC-449C-B4AA-A310F52B912F}"/>
    <cellStyle name="Normal 3 2 70 3 2 2 2" xfId="6880" xr:uid="{601A6193-8BD3-4067-9C03-C2333EC3717A}"/>
    <cellStyle name="Normal 3 2 70 3 2 3" xfId="5439" xr:uid="{4B525BF4-7E8D-4920-A9A9-68FB8CF8607F}"/>
    <cellStyle name="Normal 3 2 70 3 3" xfId="3223" xr:uid="{B5A43E80-90D8-4B54-9EFA-AEEEFA12BC18}"/>
    <cellStyle name="Normal 3 2 70 3 3 2" xfId="6171" xr:uid="{9903B5EA-59BC-404A-8ACA-AB5C62278EA7}"/>
    <cellStyle name="Normal 3 2 70 3 4" xfId="4704" xr:uid="{A40E9B05-FF36-448D-8A50-278741C2B57F}"/>
    <cellStyle name="Normal 3 2 70 4" xfId="2136" xr:uid="{FF5CE0AD-F7E0-412D-9BAC-FA5ABC4159D7}"/>
    <cellStyle name="Normal 3 2 70 4 2" xfId="3581" xr:uid="{CCED2BFA-2FEA-460E-B785-EEADF8801E68}"/>
    <cellStyle name="Normal 3 2 70 4 2 2" xfId="6529" xr:uid="{0D0767E5-A570-4AB8-80EC-39363CBC27F0}"/>
    <cellStyle name="Normal 3 2 70 4 3" xfId="5086" xr:uid="{302E3E17-2407-4156-B800-98DB92896253}"/>
    <cellStyle name="Normal 3 2 70 5" xfId="2869" xr:uid="{DA2B50F8-C4E3-4A88-8164-CA55EB1CBE70}"/>
    <cellStyle name="Normal 3 2 70 5 2" xfId="5817" xr:uid="{C375A1FC-4996-4512-9AAD-61A36A14A20E}"/>
    <cellStyle name="Normal 3 2 70 6" xfId="4345" xr:uid="{E8DB3872-3833-4E6E-8477-32C40EC62465}"/>
    <cellStyle name="Normal 3 2 71" xfId="427" xr:uid="{00000000-0005-0000-0000-00009B010000}"/>
    <cellStyle name="Normal 3 2 71 2" xfId="428" xr:uid="{00000000-0005-0000-0000-00009C010000}"/>
    <cellStyle name="Normal 3 2 71 2 2" xfId="1362" xr:uid="{40D89636-E7A2-425D-B64A-B9B739882FE9}"/>
    <cellStyle name="Normal 3 2 71 2 2 2" xfId="2493" xr:uid="{50BBA817-A6AD-4C17-A063-C62982E3EBE0}"/>
    <cellStyle name="Normal 3 2 71 2 2 2 2" xfId="3935" xr:uid="{41C0CA5C-E1FF-4EEE-AA96-D4BA0B3BCF4A}"/>
    <cellStyle name="Normal 3 2 71 2 2 2 2 2" xfId="6883" xr:uid="{503DD289-3602-4772-BEB6-20FB0222A35C}"/>
    <cellStyle name="Normal 3 2 71 2 2 2 3" xfId="5442" xr:uid="{098CFED3-7761-4BB1-B376-18254B30102E}"/>
    <cellStyle name="Normal 3 2 71 2 2 3" xfId="3226" xr:uid="{AE57F556-508C-4DB8-8266-10A101E7362B}"/>
    <cellStyle name="Normal 3 2 71 2 2 3 2" xfId="6174" xr:uid="{31316823-79FE-47CA-BC21-8880CD25C53B}"/>
    <cellStyle name="Normal 3 2 71 2 2 4" xfId="4707" xr:uid="{687545EE-DB8B-4F1C-B52A-4B0777792B51}"/>
    <cellStyle name="Normal 3 2 71 2 3" xfId="2139" xr:uid="{ABCADD18-F538-46ED-8994-522BE1FC8374}"/>
    <cellStyle name="Normal 3 2 71 2 3 2" xfId="3584" xr:uid="{2821E6F8-F589-4D41-98D9-D62692BBC04E}"/>
    <cellStyle name="Normal 3 2 71 2 3 2 2" xfId="6532" xr:uid="{36C3DE38-AF48-4439-9078-8D105525F59D}"/>
    <cellStyle name="Normal 3 2 71 2 3 3" xfId="5089" xr:uid="{54C34E41-6331-424C-A9F7-2F90A9117BF1}"/>
    <cellStyle name="Normal 3 2 71 2 4" xfId="2872" xr:uid="{2411A660-41C3-4FB5-A044-F1B0ED4DE5D0}"/>
    <cellStyle name="Normal 3 2 71 2 4 2" xfId="5820" xr:uid="{39430097-7D75-4D60-9E63-C91F545CE774}"/>
    <cellStyle name="Normal 3 2 71 2 5" xfId="4348" xr:uid="{BD183C86-A46F-4FB5-97EF-74E694056B73}"/>
    <cellStyle name="Normal 3 2 71 3" xfId="1361" xr:uid="{B8C2C624-3A58-4955-90BF-C2BB3204762B}"/>
    <cellStyle name="Normal 3 2 71 3 2" xfId="2492" xr:uid="{763CF539-B828-4745-AF2B-4FBA3AFD846B}"/>
    <cellStyle name="Normal 3 2 71 3 2 2" xfId="3934" xr:uid="{00D24444-7399-4B67-B694-793EECE67B71}"/>
    <cellStyle name="Normal 3 2 71 3 2 2 2" xfId="6882" xr:uid="{4A9308DA-CC3C-4F2F-B642-E9E3FFEE945A}"/>
    <cellStyle name="Normal 3 2 71 3 2 3" xfId="5441" xr:uid="{C19E1ABB-834C-45D9-B156-27F25AB0EC74}"/>
    <cellStyle name="Normal 3 2 71 3 3" xfId="3225" xr:uid="{A85510B7-382B-48B5-9D99-7DA6D04CEC1A}"/>
    <cellStyle name="Normal 3 2 71 3 3 2" xfId="6173" xr:uid="{03999227-9CD5-4C4B-AA81-D6C2B45F52C2}"/>
    <cellStyle name="Normal 3 2 71 3 4" xfId="4706" xr:uid="{18E0F5BD-003F-433A-847C-80AA717094FE}"/>
    <cellStyle name="Normal 3 2 71 4" xfId="2138" xr:uid="{19F63A4F-C1E2-4F3B-A0C6-BDFE06EE3199}"/>
    <cellStyle name="Normal 3 2 71 4 2" xfId="3583" xr:uid="{8EE55B0E-386E-45E5-8BE2-495819B740BC}"/>
    <cellStyle name="Normal 3 2 71 4 2 2" xfId="6531" xr:uid="{60056FB3-E593-4FCF-9DD0-418CE7C7B076}"/>
    <cellStyle name="Normal 3 2 71 4 3" xfId="5088" xr:uid="{F5A6FE04-FC60-4E57-8E34-CD592DDE661A}"/>
    <cellStyle name="Normal 3 2 71 5" xfId="2871" xr:uid="{DAA04ED6-5528-4E3C-8EE8-E43166A3DC23}"/>
    <cellStyle name="Normal 3 2 71 5 2" xfId="5819" xr:uid="{D91C9066-2019-4F13-8564-3D6EA1B23FE0}"/>
    <cellStyle name="Normal 3 2 71 6" xfId="4347" xr:uid="{25CD8974-7A1C-4A4E-B5CC-E8AEB7F49386}"/>
    <cellStyle name="Normal 3 2 72" xfId="429" xr:uid="{00000000-0005-0000-0000-00009D010000}"/>
    <cellStyle name="Normal 3 2 72 2" xfId="430" xr:uid="{00000000-0005-0000-0000-00009E010000}"/>
    <cellStyle name="Normal 3 2 72 2 2" xfId="1364" xr:uid="{6C5D73DF-54F9-4360-82C3-342D005651CA}"/>
    <cellStyle name="Normal 3 2 72 2 2 2" xfId="2495" xr:uid="{B009B198-31DF-401B-B3A0-4443F1EBEC92}"/>
    <cellStyle name="Normal 3 2 72 2 2 2 2" xfId="3937" xr:uid="{94D98A05-265C-4679-8209-B44F79D8DD70}"/>
    <cellStyle name="Normal 3 2 72 2 2 2 2 2" xfId="6885" xr:uid="{A8204B3B-5D10-44EB-916E-DFA13D2DC85E}"/>
    <cellStyle name="Normal 3 2 72 2 2 2 3" xfId="5444" xr:uid="{A25EEF8A-2D5C-490C-B6B0-B9513081D86B}"/>
    <cellStyle name="Normal 3 2 72 2 2 3" xfId="3228" xr:uid="{2F88D70C-B12D-4801-AEDC-7B081AE488E4}"/>
    <cellStyle name="Normal 3 2 72 2 2 3 2" xfId="6176" xr:uid="{3676F20C-3FCC-452B-BB77-EACD8832E0E1}"/>
    <cellStyle name="Normal 3 2 72 2 2 4" xfId="4709" xr:uid="{750E0509-A698-4E67-A3E6-D5D7826EC483}"/>
    <cellStyle name="Normal 3 2 72 2 3" xfId="2141" xr:uid="{F9C3D1F3-76E5-4C6F-801E-4B22B61467E0}"/>
    <cellStyle name="Normal 3 2 72 2 3 2" xfId="3586" xr:uid="{97E65F03-1728-4BDB-A86C-44D1466392FB}"/>
    <cellStyle name="Normal 3 2 72 2 3 2 2" xfId="6534" xr:uid="{5F371A47-4075-48A1-B2B7-BB4FD203DC4B}"/>
    <cellStyle name="Normal 3 2 72 2 3 3" xfId="5091" xr:uid="{B7BEBDEF-E9CC-4DC7-AA93-7DE442A275AF}"/>
    <cellStyle name="Normal 3 2 72 2 4" xfId="2874" xr:uid="{5DE20893-B78F-4111-91EC-215FFE4669F1}"/>
    <cellStyle name="Normal 3 2 72 2 4 2" xfId="5822" xr:uid="{6535F554-71A2-40DC-AA1C-CB04DDD53D6F}"/>
    <cellStyle name="Normal 3 2 72 2 5" xfId="4350" xr:uid="{2F0FDA78-20C7-4D13-A01D-A21E9B02DD5C}"/>
    <cellStyle name="Normal 3 2 72 3" xfId="1363" xr:uid="{10613ECB-49E6-48EB-A518-FDDC14FB81BE}"/>
    <cellStyle name="Normal 3 2 72 3 2" xfId="2494" xr:uid="{C2BCE4E5-9824-4AA1-932C-ECA4F8842E67}"/>
    <cellStyle name="Normal 3 2 72 3 2 2" xfId="3936" xr:uid="{EBE9E558-5F87-415F-BD42-FD5F8E8F2555}"/>
    <cellStyle name="Normal 3 2 72 3 2 2 2" xfId="6884" xr:uid="{236503C6-AB0B-4517-8017-D49372AA52A4}"/>
    <cellStyle name="Normal 3 2 72 3 2 3" xfId="5443" xr:uid="{EE25991E-DF81-4B69-866A-1F98EC1719EB}"/>
    <cellStyle name="Normal 3 2 72 3 3" xfId="3227" xr:uid="{1E99C46A-BAFD-4C94-8570-E9644AEEBFA8}"/>
    <cellStyle name="Normal 3 2 72 3 3 2" xfId="6175" xr:uid="{7895182C-3B61-417C-9A45-8F897EB0A0E8}"/>
    <cellStyle name="Normal 3 2 72 3 4" xfId="4708" xr:uid="{F052F3CC-9E59-4E4E-8AD4-F5376CF1D3A4}"/>
    <cellStyle name="Normal 3 2 72 4" xfId="2140" xr:uid="{F358A1DD-3014-43C8-8520-BADF29D8058E}"/>
    <cellStyle name="Normal 3 2 72 4 2" xfId="3585" xr:uid="{DF52937D-F381-48A2-B844-BB2976BD7C41}"/>
    <cellStyle name="Normal 3 2 72 4 2 2" xfId="6533" xr:uid="{595F5199-FC33-4278-A972-28DBA1D78871}"/>
    <cellStyle name="Normal 3 2 72 4 3" xfId="5090" xr:uid="{F11E9C82-46F3-465B-B1BE-D3F124528DCD}"/>
    <cellStyle name="Normal 3 2 72 5" xfId="2873" xr:uid="{350FE760-22FD-4726-B98B-0B1FDA64BF6F}"/>
    <cellStyle name="Normal 3 2 72 5 2" xfId="5821" xr:uid="{73BFB092-352E-42EB-A882-3A3432571FC6}"/>
    <cellStyle name="Normal 3 2 72 6" xfId="4349" xr:uid="{AC512BDB-6C3A-4EFF-A92B-0BE7E5C6A543}"/>
    <cellStyle name="Normal 3 2 73" xfId="431" xr:uid="{00000000-0005-0000-0000-00009F010000}"/>
    <cellStyle name="Normal 3 2 73 2" xfId="432" xr:uid="{00000000-0005-0000-0000-0000A0010000}"/>
    <cellStyle name="Normal 3 2 73 2 2" xfId="1366" xr:uid="{864F323D-CB5A-46ED-9C1F-FFF83B2D8BB9}"/>
    <cellStyle name="Normal 3 2 73 2 2 2" xfId="2497" xr:uid="{2B6C867A-EB8F-476E-B3D2-F3B5F2854EEC}"/>
    <cellStyle name="Normal 3 2 73 2 2 2 2" xfId="3939" xr:uid="{1E9094D1-F222-48FD-8A35-AF1EAC6D1B7E}"/>
    <cellStyle name="Normal 3 2 73 2 2 2 2 2" xfId="6887" xr:uid="{95AB54DA-6C9A-4DA1-AC1D-73F5F6606CD5}"/>
    <cellStyle name="Normal 3 2 73 2 2 2 3" xfId="5446" xr:uid="{0450A449-34C0-47CD-9B32-46D968C6ECC4}"/>
    <cellStyle name="Normal 3 2 73 2 2 3" xfId="3230" xr:uid="{8949F5A4-F6F9-42E5-AE66-E80CE2AF3EAF}"/>
    <cellStyle name="Normal 3 2 73 2 2 3 2" xfId="6178" xr:uid="{9AB64DC5-1C0D-44BC-AE7B-CB72D5389430}"/>
    <cellStyle name="Normal 3 2 73 2 2 4" xfId="4711" xr:uid="{DBDDF55B-2722-405E-B104-F7ACAFB289C4}"/>
    <cellStyle name="Normal 3 2 73 2 3" xfId="2143" xr:uid="{A57EA39E-CD9D-41F3-927C-E41179B4597F}"/>
    <cellStyle name="Normal 3 2 73 2 3 2" xfId="3588" xr:uid="{B1B42557-9360-4390-9014-B38624E00819}"/>
    <cellStyle name="Normal 3 2 73 2 3 2 2" xfId="6536" xr:uid="{334E920B-70A9-4D35-8BD2-25FBD12E6CE9}"/>
    <cellStyle name="Normal 3 2 73 2 3 3" xfId="5093" xr:uid="{D32AA27E-0F1E-41B4-B918-6B716DB5D39F}"/>
    <cellStyle name="Normal 3 2 73 2 4" xfId="2876" xr:uid="{21F2C9F0-A6D6-4627-83B2-52455DC6D928}"/>
    <cellStyle name="Normal 3 2 73 2 4 2" xfId="5824" xr:uid="{9DD5FFDE-3962-4B84-91DF-B09BCB072DD1}"/>
    <cellStyle name="Normal 3 2 73 2 5" xfId="4352" xr:uid="{C0D18FB8-5170-4A40-8155-CF1BB3D5612A}"/>
    <cellStyle name="Normal 3 2 73 3" xfId="1365" xr:uid="{B00B3992-07AA-469A-B1F0-E59FA9990E41}"/>
    <cellStyle name="Normal 3 2 73 3 2" xfId="2496" xr:uid="{33C02C1B-24D8-4176-8931-13F4C4048351}"/>
    <cellStyle name="Normal 3 2 73 3 2 2" xfId="3938" xr:uid="{79E77263-E527-4F1F-8483-6CBE514D4BF6}"/>
    <cellStyle name="Normal 3 2 73 3 2 2 2" xfId="6886" xr:uid="{7EC59098-CAFB-4AF1-9BA9-7467363C1107}"/>
    <cellStyle name="Normal 3 2 73 3 2 3" xfId="5445" xr:uid="{AFA7C5CD-134C-47E0-A8D3-5AEE7F911BF5}"/>
    <cellStyle name="Normal 3 2 73 3 3" xfId="3229" xr:uid="{9C791ADD-AF18-4EC3-8F9F-7CF23E1AB82D}"/>
    <cellStyle name="Normal 3 2 73 3 3 2" xfId="6177" xr:uid="{6637273C-0C01-47E0-B9E2-F1538D12ACE1}"/>
    <cellStyle name="Normal 3 2 73 3 4" xfId="4710" xr:uid="{E097731D-BB56-4624-84FC-CD6D3C16FB7D}"/>
    <cellStyle name="Normal 3 2 73 4" xfId="2142" xr:uid="{3272A2E6-1E28-405A-BE32-B0A81107A324}"/>
    <cellStyle name="Normal 3 2 73 4 2" xfId="3587" xr:uid="{8A2370BF-9DD7-44A1-8226-06E050938531}"/>
    <cellStyle name="Normal 3 2 73 4 2 2" xfId="6535" xr:uid="{FCDB248E-4D04-4139-BE91-11ACEE629E8D}"/>
    <cellStyle name="Normal 3 2 73 4 3" xfId="5092" xr:uid="{FCC70D36-A05C-4BD1-B9C1-FEE4D9DDA573}"/>
    <cellStyle name="Normal 3 2 73 5" xfId="2875" xr:uid="{CBB949B1-EBDF-4C8C-9292-2321017F05C4}"/>
    <cellStyle name="Normal 3 2 73 5 2" xfId="5823" xr:uid="{AB179F5F-6552-473A-AAC6-7B92FD40D50F}"/>
    <cellStyle name="Normal 3 2 73 6" xfId="4351" xr:uid="{B65A4AF2-94DB-408D-B489-1BC3CA49FFDF}"/>
    <cellStyle name="Normal 3 2 74" xfId="433" xr:uid="{00000000-0005-0000-0000-0000A1010000}"/>
    <cellStyle name="Normal 3 2 74 2" xfId="434" xr:uid="{00000000-0005-0000-0000-0000A2010000}"/>
    <cellStyle name="Normal 3 2 74 2 2" xfId="1368" xr:uid="{AAA45375-BA5D-42F2-82BF-153926776A74}"/>
    <cellStyle name="Normal 3 2 74 2 2 2" xfId="2499" xr:uid="{0A528BDB-39EA-4B06-B85B-381030A8AF38}"/>
    <cellStyle name="Normal 3 2 74 2 2 2 2" xfId="3941" xr:uid="{A9E25AE0-DDBF-4330-901F-8D26E3911994}"/>
    <cellStyle name="Normal 3 2 74 2 2 2 2 2" xfId="6889" xr:uid="{E3C8387D-1810-4BC5-98ED-686A6FB5355C}"/>
    <cellStyle name="Normal 3 2 74 2 2 2 3" xfId="5448" xr:uid="{FDB4DE36-5A92-496D-A7BC-5CA41FF34042}"/>
    <cellStyle name="Normal 3 2 74 2 2 3" xfId="3232" xr:uid="{9027225C-0935-4233-9DD4-B86EE81B021F}"/>
    <cellStyle name="Normal 3 2 74 2 2 3 2" xfId="6180" xr:uid="{0BBCC8C1-D862-4ABB-80F4-7FA083BB52A4}"/>
    <cellStyle name="Normal 3 2 74 2 2 4" xfId="4713" xr:uid="{7663E5EA-1834-43FB-8E37-65174600E4BD}"/>
    <cellStyle name="Normal 3 2 74 2 3" xfId="2145" xr:uid="{D30B2586-BE23-4B39-A471-9D0F6ED6E0D5}"/>
    <cellStyle name="Normal 3 2 74 2 3 2" xfId="3590" xr:uid="{80430D54-4919-4813-A69F-BA13A311D38C}"/>
    <cellStyle name="Normal 3 2 74 2 3 2 2" xfId="6538" xr:uid="{DFC79AA9-10CE-45A3-8D51-93A6AC4ABB90}"/>
    <cellStyle name="Normal 3 2 74 2 3 3" xfId="5095" xr:uid="{12BAA763-97E8-477C-AFC9-59C9E53CA8E2}"/>
    <cellStyle name="Normal 3 2 74 2 4" xfId="2878" xr:uid="{CE0E4525-1B45-4ADB-96FE-B90536F960C0}"/>
    <cellStyle name="Normal 3 2 74 2 4 2" xfId="5826" xr:uid="{831D5563-769A-4764-B12C-ABFF46D4EC0B}"/>
    <cellStyle name="Normal 3 2 74 2 5" xfId="4354" xr:uid="{9B755E86-6781-4F99-B080-9F19C56CA7E6}"/>
    <cellStyle name="Normal 3 2 74 3" xfId="1367" xr:uid="{BB86A446-77B6-4408-B196-E322EBD1D07D}"/>
    <cellStyle name="Normal 3 2 74 3 2" xfId="2498" xr:uid="{681FD1EB-7031-4CEF-9BCB-B4D73F6A5D01}"/>
    <cellStyle name="Normal 3 2 74 3 2 2" xfId="3940" xr:uid="{8B5178D9-82CC-4BC4-878B-BC9A92E0A058}"/>
    <cellStyle name="Normal 3 2 74 3 2 2 2" xfId="6888" xr:uid="{C562730F-3A66-41C4-A108-3459E46C3C97}"/>
    <cellStyle name="Normal 3 2 74 3 2 3" xfId="5447" xr:uid="{5A43A4CA-C9DE-44DD-90CD-729FF94D07D3}"/>
    <cellStyle name="Normal 3 2 74 3 3" xfId="3231" xr:uid="{9208ACCE-7E60-40FB-BA0C-B3756DB79002}"/>
    <cellStyle name="Normal 3 2 74 3 3 2" xfId="6179" xr:uid="{82673922-D252-4427-AC0D-8780ACBD030F}"/>
    <cellStyle name="Normal 3 2 74 3 4" xfId="4712" xr:uid="{1BB14633-C84E-42B8-B227-8E0D05BC28EE}"/>
    <cellStyle name="Normal 3 2 74 4" xfId="2144" xr:uid="{545859B0-52E3-4209-9CBC-A6E406389E86}"/>
    <cellStyle name="Normal 3 2 74 4 2" xfId="3589" xr:uid="{0F140D91-B94F-4ECF-8B4E-5098506EEF42}"/>
    <cellStyle name="Normal 3 2 74 4 2 2" xfId="6537" xr:uid="{17EB66F1-47BF-48FA-806C-EAF260EEBF29}"/>
    <cellStyle name="Normal 3 2 74 4 3" xfId="5094" xr:uid="{F566383F-57A5-4FE8-A3E9-3E9577C809AC}"/>
    <cellStyle name="Normal 3 2 74 5" xfId="2877" xr:uid="{CACA83CC-49F5-47F6-B88F-1C21C19EC6D6}"/>
    <cellStyle name="Normal 3 2 74 5 2" xfId="5825" xr:uid="{53BB7429-E8A1-414A-A505-9B4CAB239A20}"/>
    <cellStyle name="Normal 3 2 74 6" xfId="4353" xr:uid="{0298272A-A013-406A-AB45-ECD1D7C4E2C1}"/>
    <cellStyle name="Normal 3 2 75" xfId="435" xr:uid="{00000000-0005-0000-0000-0000A3010000}"/>
    <cellStyle name="Normal 3 2 75 2" xfId="436" xr:uid="{00000000-0005-0000-0000-0000A4010000}"/>
    <cellStyle name="Normal 3 2 75 2 2" xfId="1370" xr:uid="{BEDFA28F-E7EB-4713-88CA-ED8C06D4FA6F}"/>
    <cellStyle name="Normal 3 2 75 2 2 2" xfId="2501" xr:uid="{1A7F2393-5B11-4B03-AD40-2BC6C38CCB5A}"/>
    <cellStyle name="Normal 3 2 75 2 2 2 2" xfId="3943" xr:uid="{305BF396-783A-4C94-BEE3-8131CBF55C58}"/>
    <cellStyle name="Normal 3 2 75 2 2 2 2 2" xfId="6891" xr:uid="{C10DFE31-3F96-48DD-9FD7-71E79D231D99}"/>
    <cellStyle name="Normal 3 2 75 2 2 2 3" xfId="5450" xr:uid="{4C7048CB-2DF4-4A2A-B7BF-37EB0E879CD9}"/>
    <cellStyle name="Normal 3 2 75 2 2 3" xfId="3234" xr:uid="{21E470E8-E8E1-44F8-8D1C-D824197FB551}"/>
    <cellStyle name="Normal 3 2 75 2 2 3 2" xfId="6182" xr:uid="{560F3636-306B-45DE-95CB-AB2FE9E85C33}"/>
    <cellStyle name="Normal 3 2 75 2 2 4" xfId="4715" xr:uid="{3492210C-F89B-4EA8-8A6A-3083B63312B5}"/>
    <cellStyle name="Normal 3 2 75 2 3" xfId="2147" xr:uid="{32408427-01C3-4BBD-BE41-535C1B0D49D8}"/>
    <cellStyle name="Normal 3 2 75 2 3 2" xfId="3592" xr:uid="{47253DD3-8DD1-4473-AF5C-1321559EC913}"/>
    <cellStyle name="Normal 3 2 75 2 3 2 2" xfId="6540" xr:uid="{0B13A607-2AB6-4DED-BC98-F7048A085B6A}"/>
    <cellStyle name="Normal 3 2 75 2 3 3" xfId="5097" xr:uid="{22E3C515-E9BC-4B27-A5E9-B655086CC764}"/>
    <cellStyle name="Normal 3 2 75 2 4" xfId="2880" xr:uid="{8C52D249-C1E2-46FD-80E5-EA349E952359}"/>
    <cellStyle name="Normal 3 2 75 2 4 2" xfId="5828" xr:uid="{259527C0-5FD7-4992-9593-264D6A5F924E}"/>
    <cellStyle name="Normal 3 2 75 2 5" xfId="4356" xr:uid="{9CD8A91F-7DDA-49F8-805E-6DC004764C06}"/>
    <cellStyle name="Normal 3 2 75 3" xfId="1369" xr:uid="{72F2E16A-FEE7-4BE9-87A1-4A6FE6828B7A}"/>
    <cellStyle name="Normal 3 2 75 3 2" xfId="2500" xr:uid="{D3A6B7C4-85B1-466D-ABE7-F9EDE207A0AC}"/>
    <cellStyle name="Normal 3 2 75 3 2 2" xfId="3942" xr:uid="{60DA9273-C404-4A46-8CAC-285C62F1BAFF}"/>
    <cellStyle name="Normal 3 2 75 3 2 2 2" xfId="6890" xr:uid="{3533CDBF-A961-4485-9FD7-ED9335AF682B}"/>
    <cellStyle name="Normal 3 2 75 3 2 3" xfId="5449" xr:uid="{BD987375-D5C2-49A0-A010-590730F21769}"/>
    <cellStyle name="Normal 3 2 75 3 3" xfId="3233" xr:uid="{61E54121-D021-4FA7-886E-15A4A0EB1427}"/>
    <cellStyle name="Normal 3 2 75 3 3 2" xfId="6181" xr:uid="{FE400D1D-40AC-4676-9285-9886B3E17514}"/>
    <cellStyle name="Normal 3 2 75 3 4" xfId="4714" xr:uid="{130E466F-DE9D-4240-85C2-70302A4EF53B}"/>
    <cellStyle name="Normal 3 2 75 4" xfId="2146" xr:uid="{485449D1-EB94-493D-9C11-CCC689A74A1A}"/>
    <cellStyle name="Normal 3 2 75 4 2" xfId="3591" xr:uid="{975BD19E-A781-4D6C-BC37-D5B9B3E987CE}"/>
    <cellStyle name="Normal 3 2 75 4 2 2" xfId="6539" xr:uid="{DE312A28-F9D2-41C5-8CD0-452F9FB12DD5}"/>
    <cellStyle name="Normal 3 2 75 4 3" xfId="5096" xr:uid="{9E2AB52A-5038-454E-A9D3-65E048C38E41}"/>
    <cellStyle name="Normal 3 2 75 5" xfId="2879" xr:uid="{92C97C88-52AA-4A6F-A799-E15EE23516E3}"/>
    <cellStyle name="Normal 3 2 75 5 2" xfId="5827" xr:uid="{ABA805FC-7459-4B01-B7C7-24B1332E666E}"/>
    <cellStyle name="Normal 3 2 75 6" xfId="4355" xr:uid="{3F444A4E-807D-457C-9776-DCB791C008C9}"/>
    <cellStyle name="Normal 3 2 76" xfId="437" xr:uid="{00000000-0005-0000-0000-0000A5010000}"/>
    <cellStyle name="Normal 3 2 76 2" xfId="438" xr:uid="{00000000-0005-0000-0000-0000A6010000}"/>
    <cellStyle name="Normal 3 2 76 2 2" xfId="1372" xr:uid="{26470DFF-DB30-4071-A94F-D15C082A155F}"/>
    <cellStyle name="Normal 3 2 76 2 2 2" xfId="2503" xr:uid="{C3148B46-7C16-439A-BD91-8B0CEBB1FB3A}"/>
    <cellStyle name="Normal 3 2 76 2 2 2 2" xfId="3945" xr:uid="{F4E60542-F424-4DC2-B8DE-B916CFADB2AC}"/>
    <cellStyle name="Normal 3 2 76 2 2 2 2 2" xfId="6893" xr:uid="{B8E86B4B-6BF8-4A6B-B369-114F8D05A648}"/>
    <cellStyle name="Normal 3 2 76 2 2 2 3" xfId="5452" xr:uid="{B0B63E3B-849C-481B-89D0-2D7172A8F5A3}"/>
    <cellStyle name="Normal 3 2 76 2 2 3" xfId="3236" xr:uid="{F78EFC5E-2BE2-4DCD-B325-F3381D8FAB71}"/>
    <cellStyle name="Normal 3 2 76 2 2 3 2" xfId="6184" xr:uid="{5EC5FAE3-33FF-4921-9FDA-5B887246C7EE}"/>
    <cellStyle name="Normal 3 2 76 2 2 4" xfId="4717" xr:uid="{69815A7C-43F3-4CB7-984F-873BED139F17}"/>
    <cellStyle name="Normal 3 2 76 2 3" xfId="2149" xr:uid="{10BD9533-F185-459B-80EE-297CFAB127EF}"/>
    <cellStyle name="Normal 3 2 76 2 3 2" xfId="3594" xr:uid="{704FA800-5340-4B1C-8ABC-D0286BAF47FD}"/>
    <cellStyle name="Normal 3 2 76 2 3 2 2" xfId="6542" xr:uid="{82668C37-C8D9-4BF2-83C4-46ADAF07489E}"/>
    <cellStyle name="Normal 3 2 76 2 3 3" xfId="5099" xr:uid="{BF7309D4-6EEF-4904-BA6E-675AB702062A}"/>
    <cellStyle name="Normal 3 2 76 2 4" xfId="2882" xr:uid="{556439DD-ED63-4BF3-9A83-A1E244180706}"/>
    <cellStyle name="Normal 3 2 76 2 4 2" xfId="5830" xr:uid="{D36B5079-EA1B-42E1-A35D-3D31EF934C77}"/>
    <cellStyle name="Normal 3 2 76 2 5" xfId="4358" xr:uid="{148198AA-92E2-43B4-9F84-5B886B6F7370}"/>
    <cellStyle name="Normal 3 2 76 3" xfId="1371" xr:uid="{06DF80F4-C74C-4270-B0FA-AF49D69EA4C3}"/>
    <cellStyle name="Normal 3 2 76 3 2" xfId="2502" xr:uid="{73BA5B1A-60DA-40AC-A7B2-A3B09AEEB500}"/>
    <cellStyle name="Normal 3 2 76 3 2 2" xfId="3944" xr:uid="{A3002FDB-0BF7-4020-ACD0-6ED1A51A7E06}"/>
    <cellStyle name="Normal 3 2 76 3 2 2 2" xfId="6892" xr:uid="{1373BE4E-8C6B-4F39-AE50-1B1BE9FAADAE}"/>
    <cellStyle name="Normal 3 2 76 3 2 3" xfId="5451" xr:uid="{85486DDA-15C1-49A1-932F-9EE5CFA8342E}"/>
    <cellStyle name="Normal 3 2 76 3 3" xfId="3235" xr:uid="{45AEB377-FBD6-44CE-8041-0464226D612B}"/>
    <cellStyle name="Normal 3 2 76 3 3 2" xfId="6183" xr:uid="{D1259E85-686D-4ACD-B8AC-4539A6B3D4D7}"/>
    <cellStyle name="Normal 3 2 76 3 4" xfId="4716" xr:uid="{A7F1CAB1-7384-4563-A82A-4FD1C1F47406}"/>
    <cellStyle name="Normal 3 2 76 4" xfId="2148" xr:uid="{C777482D-53F4-4263-BA57-B3AC068BC881}"/>
    <cellStyle name="Normal 3 2 76 4 2" xfId="3593" xr:uid="{48FECC10-84CD-47BC-A658-3B806E3FE6E8}"/>
    <cellStyle name="Normal 3 2 76 4 2 2" xfId="6541" xr:uid="{12B2506F-7096-44E1-9FF2-9DDB75A50757}"/>
    <cellStyle name="Normal 3 2 76 4 3" xfId="5098" xr:uid="{68675C3D-F823-49C3-A419-B31A6F4A31AE}"/>
    <cellStyle name="Normal 3 2 76 5" xfId="2881" xr:uid="{679A0BEC-5D57-466D-AC30-9B09C8E36D2B}"/>
    <cellStyle name="Normal 3 2 76 5 2" xfId="5829" xr:uid="{F6B14C22-2385-4627-AA04-BA98043E0355}"/>
    <cellStyle name="Normal 3 2 76 6" xfId="4357" xr:uid="{1BDDEFB3-00CB-419F-93D6-1902B5D7F32D}"/>
    <cellStyle name="Normal 3 2 77" xfId="439" xr:uid="{00000000-0005-0000-0000-0000A7010000}"/>
    <cellStyle name="Normal 3 2 77 2" xfId="440" xr:uid="{00000000-0005-0000-0000-0000A8010000}"/>
    <cellStyle name="Normal 3 2 77 2 2" xfId="1374" xr:uid="{2783290D-91F0-4078-84EA-5175CEA41D8E}"/>
    <cellStyle name="Normal 3 2 77 2 2 2" xfId="2505" xr:uid="{7487664A-6468-4165-86C6-A56C2091F5CA}"/>
    <cellStyle name="Normal 3 2 77 2 2 2 2" xfId="3947" xr:uid="{12D50B10-DAAE-4C56-8FED-45FFF1507998}"/>
    <cellStyle name="Normal 3 2 77 2 2 2 2 2" xfId="6895" xr:uid="{C7BA8302-2B29-460D-A90B-31A40F5E192F}"/>
    <cellStyle name="Normal 3 2 77 2 2 2 3" xfId="5454" xr:uid="{A747BC74-0F89-450A-9EE6-E8FDB7CF377C}"/>
    <cellStyle name="Normal 3 2 77 2 2 3" xfId="3238" xr:uid="{E56CE81C-646B-449D-992D-72F9E212740D}"/>
    <cellStyle name="Normal 3 2 77 2 2 3 2" xfId="6186" xr:uid="{CD14F94A-E194-45AB-A4C7-14ACCDEB074F}"/>
    <cellStyle name="Normal 3 2 77 2 2 4" xfId="4719" xr:uid="{23FB17BB-D0A4-4DFE-B19B-F80D4C7017AF}"/>
    <cellStyle name="Normal 3 2 77 2 3" xfId="2151" xr:uid="{7826E915-F148-4352-8176-98BF10334AD1}"/>
    <cellStyle name="Normal 3 2 77 2 3 2" xfId="3596" xr:uid="{A3319BF0-4374-43CC-81C4-A651A5E93DE1}"/>
    <cellStyle name="Normal 3 2 77 2 3 2 2" xfId="6544" xr:uid="{41469AE9-D2C5-4AC9-BF66-83B8D402D1D3}"/>
    <cellStyle name="Normal 3 2 77 2 3 3" xfId="5101" xr:uid="{1C6C3649-3446-4CD9-A5DC-379AD8419CCB}"/>
    <cellStyle name="Normal 3 2 77 2 4" xfId="2884" xr:uid="{D59E0E9F-B2A5-4FE9-8F07-65E7ABD4F0BA}"/>
    <cellStyle name="Normal 3 2 77 2 4 2" xfId="5832" xr:uid="{CF8B9F26-B2FF-47FE-B042-26CBE1E1DA1A}"/>
    <cellStyle name="Normal 3 2 77 2 5" xfId="4360" xr:uid="{2C0EBDF3-26F5-4418-BEF4-709C56F43646}"/>
    <cellStyle name="Normal 3 2 77 3" xfId="1373" xr:uid="{02DFF123-BBCD-4EE0-B205-55B900F5FB56}"/>
    <cellStyle name="Normal 3 2 77 3 2" xfId="2504" xr:uid="{2B285F5D-E7C0-421E-B361-C0E10A7E6530}"/>
    <cellStyle name="Normal 3 2 77 3 2 2" xfId="3946" xr:uid="{3F2D9FC6-D3CA-4D2B-8B25-1F1FBB92736A}"/>
    <cellStyle name="Normal 3 2 77 3 2 2 2" xfId="6894" xr:uid="{C9C9312E-D5E6-41C9-BEAC-2133E9F9F7A7}"/>
    <cellStyle name="Normal 3 2 77 3 2 3" xfId="5453" xr:uid="{5F8D943C-502F-4D0F-A72D-79DD51AD5DAD}"/>
    <cellStyle name="Normal 3 2 77 3 3" xfId="3237" xr:uid="{5B9A59E6-4878-42D1-B586-AC1A290B2744}"/>
    <cellStyle name="Normal 3 2 77 3 3 2" xfId="6185" xr:uid="{8687970F-AD5D-4DC4-8F46-930182ACE1A4}"/>
    <cellStyle name="Normal 3 2 77 3 4" xfId="4718" xr:uid="{8CA84B99-B1AB-4FF3-BD58-B890E537C108}"/>
    <cellStyle name="Normal 3 2 77 4" xfId="2150" xr:uid="{81336E24-8E2D-4A28-A684-C73B5CDD29E5}"/>
    <cellStyle name="Normal 3 2 77 4 2" xfId="3595" xr:uid="{B1BB2AC0-F7A1-4359-91E2-5088AF2AA2AE}"/>
    <cellStyle name="Normal 3 2 77 4 2 2" xfId="6543" xr:uid="{1092A43B-A3D8-42E8-9669-86526CA3E252}"/>
    <cellStyle name="Normal 3 2 77 4 3" xfId="5100" xr:uid="{A1379614-B6CB-4E0D-8A72-B562A4B236C8}"/>
    <cellStyle name="Normal 3 2 77 5" xfId="2883" xr:uid="{3602971B-2BE6-4716-A8A7-3B47F65D77DD}"/>
    <cellStyle name="Normal 3 2 77 5 2" xfId="5831" xr:uid="{ABC1C936-ECCB-4341-BD98-06046EAA2362}"/>
    <cellStyle name="Normal 3 2 77 6" xfId="4359" xr:uid="{1ACE11A6-C9C6-44CE-875C-BF845608C8B9}"/>
    <cellStyle name="Normal 3 2 78" xfId="441" xr:uid="{00000000-0005-0000-0000-0000A9010000}"/>
    <cellStyle name="Normal 3 2 78 2" xfId="442" xr:uid="{00000000-0005-0000-0000-0000AA010000}"/>
    <cellStyle name="Normal 3 2 78 2 2" xfId="1376" xr:uid="{51320D83-BF39-4D41-B972-8EAFFEA24BC2}"/>
    <cellStyle name="Normal 3 2 78 2 2 2" xfId="2507" xr:uid="{F0C53F54-BFA2-4042-8D9C-8E4C93345F4B}"/>
    <cellStyle name="Normal 3 2 78 2 2 2 2" xfId="3949" xr:uid="{81DD0162-FA6F-408B-B3B6-C81948EBC09A}"/>
    <cellStyle name="Normal 3 2 78 2 2 2 2 2" xfId="6897" xr:uid="{F7C7F8EE-AD7C-49FE-A2E3-AD4D07E2B807}"/>
    <cellStyle name="Normal 3 2 78 2 2 2 3" xfId="5456" xr:uid="{67D53554-354C-4AAD-A9E4-6F1503EDD5DB}"/>
    <cellStyle name="Normal 3 2 78 2 2 3" xfId="3240" xr:uid="{26D94AD3-6760-46F6-A80F-0447CD1E26DC}"/>
    <cellStyle name="Normal 3 2 78 2 2 3 2" xfId="6188" xr:uid="{F55C0F7F-519A-41FA-B7D7-A4622E3370B5}"/>
    <cellStyle name="Normal 3 2 78 2 2 4" xfId="4721" xr:uid="{0B470B19-D331-4289-8841-15E4DF3B4615}"/>
    <cellStyle name="Normal 3 2 78 2 3" xfId="2153" xr:uid="{AFD53269-9043-45B2-BB71-6C3A7A35B1D9}"/>
    <cellStyle name="Normal 3 2 78 2 3 2" xfId="3598" xr:uid="{00537B76-7935-4E2D-A7D6-328FB3F06F29}"/>
    <cellStyle name="Normal 3 2 78 2 3 2 2" xfId="6546" xr:uid="{004B6C0C-D112-4894-A4D8-414CAE7F9DD4}"/>
    <cellStyle name="Normal 3 2 78 2 3 3" xfId="5103" xr:uid="{19B62277-94F2-42AF-B5DB-0B74BAF2B0E8}"/>
    <cellStyle name="Normal 3 2 78 2 4" xfId="2886" xr:uid="{37EA43D5-FA67-4B82-BAD5-C228A0DB0F0F}"/>
    <cellStyle name="Normal 3 2 78 2 4 2" xfId="5834" xr:uid="{478E84DF-8778-48E7-9B46-9669385C0CE0}"/>
    <cellStyle name="Normal 3 2 78 2 5" xfId="4362" xr:uid="{E46C2527-8A41-43E5-B31F-97647F35E7A2}"/>
    <cellStyle name="Normal 3 2 78 3" xfId="1375" xr:uid="{F5122FB7-1423-4615-8E5E-281E821D3E16}"/>
    <cellStyle name="Normal 3 2 78 3 2" xfId="2506" xr:uid="{44551036-15BF-49CE-948B-A3BECD1FB273}"/>
    <cellStyle name="Normal 3 2 78 3 2 2" xfId="3948" xr:uid="{23730D34-F114-40A2-8805-4508B2FEE98D}"/>
    <cellStyle name="Normal 3 2 78 3 2 2 2" xfId="6896" xr:uid="{7B097EBA-8787-4B47-BA7D-C9F9213BA09B}"/>
    <cellStyle name="Normal 3 2 78 3 2 3" xfId="5455" xr:uid="{576944CB-6B78-42F6-9CEA-D90359D8256C}"/>
    <cellStyle name="Normal 3 2 78 3 3" xfId="3239" xr:uid="{EC382CC9-95BF-4D5A-ABFC-F811BFEEB1AF}"/>
    <cellStyle name="Normal 3 2 78 3 3 2" xfId="6187" xr:uid="{BD483CA4-3A35-4A4D-83BF-23FD3F118454}"/>
    <cellStyle name="Normal 3 2 78 3 4" xfId="4720" xr:uid="{DB626B8F-E37A-479C-8EDF-02B0118B7198}"/>
    <cellStyle name="Normal 3 2 78 4" xfId="2152" xr:uid="{327F0269-0A53-4B80-87B8-6EC0EA39E11B}"/>
    <cellStyle name="Normal 3 2 78 4 2" xfId="3597" xr:uid="{6F766A1D-E6EF-4518-BDE5-5ACB23255BF7}"/>
    <cellStyle name="Normal 3 2 78 4 2 2" xfId="6545" xr:uid="{E3954B67-F75D-406C-A1D5-36A75AE155DF}"/>
    <cellStyle name="Normal 3 2 78 4 3" xfId="5102" xr:uid="{9B44534F-4852-41A9-AE82-3D278271A7A9}"/>
    <cellStyle name="Normal 3 2 78 5" xfId="2885" xr:uid="{7A10B613-5158-4861-81A9-8D0F1165BB24}"/>
    <cellStyle name="Normal 3 2 78 5 2" xfId="5833" xr:uid="{DBF2522D-33DD-4FBB-8555-1C256B84E455}"/>
    <cellStyle name="Normal 3 2 78 6" xfId="4361" xr:uid="{681C13B2-3A25-4B5B-8AF6-CDD3909F3284}"/>
    <cellStyle name="Normal 3 2 79" xfId="443" xr:uid="{00000000-0005-0000-0000-0000AB010000}"/>
    <cellStyle name="Normal 3 2 79 2" xfId="444" xr:uid="{00000000-0005-0000-0000-0000AC010000}"/>
    <cellStyle name="Normal 3 2 79 2 2" xfId="1378" xr:uid="{5BCD9294-C817-4024-B291-2131A48655BD}"/>
    <cellStyle name="Normal 3 2 79 2 2 2" xfId="2509" xr:uid="{1C0B6B70-9E3C-4402-A900-230FB2EEB9B4}"/>
    <cellStyle name="Normal 3 2 79 2 2 2 2" xfId="3951" xr:uid="{1FDEDA6B-CDD1-498B-BA78-4056E1A9447B}"/>
    <cellStyle name="Normal 3 2 79 2 2 2 2 2" xfId="6899" xr:uid="{B34CFC59-F492-45DF-A1A9-6E866423A458}"/>
    <cellStyle name="Normal 3 2 79 2 2 2 3" xfId="5458" xr:uid="{A76FFA6E-7EB6-4D35-9160-B639FB7D7EC8}"/>
    <cellStyle name="Normal 3 2 79 2 2 3" xfId="3242" xr:uid="{EF7330E5-2B27-4C19-A7A6-04099320047D}"/>
    <cellStyle name="Normal 3 2 79 2 2 3 2" xfId="6190" xr:uid="{AAF5FB38-C86C-4264-AB8C-4B11A3EDB4EA}"/>
    <cellStyle name="Normal 3 2 79 2 2 4" xfId="4723" xr:uid="{7A34E0E6-A2D5-475F-9EBA-165841C2CA37}"/>
    <cellStyle name="Normal 3 2 79 2 3" xfId="2155" xr:uid="{4D841317-6DEB-420E-A7AB-281279442215}"/>
    <cellStyle name="Normal 3 2 79 2 3 2" xfId="3600" xr:uid="{0B5C7E32-82AF-466F-9CCA-B9C4DB43F4C3}"/>
    <cellStyle name="Normal 3 2 79 2 3 2 2" xfId="6548" xr:uid="{3D5B2E53-A144-4942-81EE-47BE9BF72C33}"/>
    <cellStyle name="Normal 3 2 79 2 3 3" xfId="5105" xr:uid="{0C7C8A6B-26A1-49BE-835E-A447141879C2}"/>
    <cellStyle name="Normal 3 2 79 2 4" xfId="2888" xr:uid="{D9E7480F-3799-47FC-B81D-21C7F13BD5EA}"/>
    <cellStyle name="Normal 3 2 79 2 4 2" xfId="5836" xr:uid="{50606E9A-8CC8-448F-9FAD-3D1C6CD4C1DE}"/>
    <cellStyle name="Normal 3 2 79 2 5" xfId="4364" xr:uid="{209EC2EE-FC3E-4290-BEC7-A641272CE1DF}"/>
    <cellStyle name="Normal 3 2 79 3" xfId="1377" xr:uid="{E5BCF9A0-F58A-4F04-835E-9CAC1E1A7017}"/>
    <cellStyle name="Normal 3 2 79 3 2" xfId="2508" xr:uid="{EAD37B86-9C9B-4FBC-A22E-1BC95ED9543F}"/>
    <cellStyle name="Normal 3 2 79 3 2 2" xfId="3950" xr:uid="{B49F0387-16FA-4BB8-A421-0A17AEE99E92}"/>
    <cellStyle name="Normal 3 2 79 3 2 2 2" xfId="6898" xr:uid="{8DB1A83D-BD38-4D9D-B258-FFC5E477443A}"/>
    <cellStyle name="Normal 3 2 79 3 2 3" xfId="5457" xr:uid="{ABF1CD0B-60E8-4A2B-A5A3-BBCE34491DD9}"/>
    <cellStyle name="Normal 3 2 79 3 3" xfId="3241" xr:uid="{364F58F5-78DF-4492-8145-28EE52CA9A4C}"/>
    <cellStyle name="Normal 3 2 79 3 3 2" xfId="6189" xr:uid="{93A09D69-1E48-42B0-9DB9-5892E9E94074}"/>
    <cellStyle name="Normal 3 2 79 3 4" xfId="4722" xr:uid="{BB47EB54-047A-48D2-ADA2-9C226A07982F}"/>
    <cellStyle name="Normal 3 2 79 4" xfId="2154" xr:uid="{D3D12B4C-C08C-42BA-B9E3-43BEBF3EA59E}"/>
    <cellStyle name="Normal 3 2 79 4 2" xfId="3599" xr:uid="{3927D9C8-CAFD-42D2-947F-745FEAB23462}"/>
    <cellStyle name="Normal 3 2 79 4 2 2" xfId="6547" xr:uid="{B7698798-C351-4E6C-8573-A2196F78E650}"/>
    <cellStyle name="Normal 3 2 79 4 3" xfId="5104" xr:uid="{21532481-8F55-4012-9624-40BD3B9E6A6A}"/>
    <cellStyle name="Normal 3 2 79 5" xfId="2887" xr:uid="{DDD41BCF-39FB-4B62-BF0F-6AE96788E899}"/>
    <cellStyle name="Normal 3 2 79 5 2" xfId="5835" xr:uid="{211E7229-70C3-4A21-A8B9-8B31C087A3C8}"/>
    <cellStyle name="Normal 3 2 79 6" xfId="4363" xr:uid="{43B8853B-E44D-4D06-A129-EEB2870380AE}"/>
    <cellStyle name="Normal 3 2 8" xfId="445" xr:uid="{00000000-0005-0000-0000-0000AD010000}"/>
    <cellStyle name="Normal 3 2 8 2" xfId="446" xr:uid="{00000000-0005-0000-0000-0000AE010000}"/>
    <cellStyle name="Normal 3 2 8 2 2" xfId="1380" xr:uid="{83422184-10FD-4FB6-A5B8-11CB390F3A84}"/>
    <cellStyle name="Normal 3 2 8 2 2 2" xfId="2511" xr:uid="{B3B5F03D-2C61-4CAB-B9E8-2726A2B09C5C}"/>
    <cellStyle name="Normal 3 2 8 2 2 2 2" xfId="3953" xr:uid="{96A659CC-6112-417D-AF7E-0C28E42B60EE}"/>
    <cellStyle name="Normal 3 2 8 2 2 2 2 2" xfId="6901" xr:uid="{C2EF5267-669B-478B-858B-8414A281C1E4}"/>
    <cellStyle name="Normal 3 2 8 2 2 2 3" xfId="5460" xr:uid="{887ABB95-31F9-4057-B645-3D7CA80119A1}"/>
    <cellStyle name="Normal 3 2 8 2 2 3" xfId="3244" xr:uid="{22D90771-4328-4DAA-8A2B-467849E2B584}"/>
    <cellStyle name="Normal 3 2 8 2 2 3 2" xfId="6192" xr:uid="{4F5F6A40-1018-437A-9FD5-5E705FC03FAE}"/>
    <cellStyle name="Normal 3 2 8 2 2 4" xfId="4725" xr:uid="{301CE1B3-8A9B-4D4D-B05A-EDCDFEC32FB6}"/>
    <cellStyle name="Normal 3 2 8 2 3" xfId="2157" xr:uid="{40657A1C-E336-4A18-B426-3B830032392B}"/>
    <cellStyle name="Normal 3 2 8 2 3 2" xfId="3602" xr:uid="{DCB1D9BB-917B-42FE-8DBC-55723346E4EC}"/>
    <cellStyle name="Normal 3 2 8 2 3 2 2" xfId="6550" xr:uid="{841BFAA4-813D-4FCE-9BDB-EC2B6E93AE9B}"/>
    <cellStyle name="Normal 3 2 8 2 3 3" xfId="5107" xr:uid="{DAD3FDAD-A7AD-4C38-B466-4330FB60DACC}"/>
    <cellStyle name="Normal 3 2 8 2 4" xfId="2890" xr:uid="{A77082CB-4B0A-4CB9-956B-9A9D3705BAFF}"/>
    <cellStyle name="Normal 3 2 8 2 4 2" xfId="5838" xr:uid="{E444763E-03B6-4184-85BD-1917B2B61632}"/>
    <cellStyle name="Normal 3 2 8 2 5" xfId="4366" xr:uid="{9FECEB63-9E1F-4B59-978F-27B5612F3B7F}"/>
    <cellStyle name="Normal 3 2 8 3" xfId="1379" xr:uid="{BF1BDF41-1372-4B8F-88AD-D1AD718B2CD2}"/>
    <cellStyle name="Normal 3 2 8 3 2" xfId="2510" xr:uid="{E2755CD7-CE33-4C37-819B-35FA501B997F}"/>
    <cellStyle name="Normal 3 2 8 3 2 2" xfId="3952" xr:uid="{E62E5898-3175-47CC-A8CB-D9B51DA159C5}"/>
    <cellStyle name="Normal 3 2 8 3 2 2 2" xfId="6900" xr:uid="{DCD20DD6-9EF9-4F9C-8611-DBEA7B855245}"/>
    <cellStyle name="Normal 3 2 8 3 2 3" xfId="5459" xr:uid="{2A51C45A-6A73-4EC8-8794-8A9FE5CC6391}"/>
    <cellStyle name="Normal 3 2 8 3 3" xfId="3243" xr:uid="{E6C7B8EA-8F7C-48DF-B25B-50F1A89F7F52}"/>
    <cellStyle name="Normal 3 2 8 3 3 2" xfId="6191" xr:uid="{4FADD419-E769-41DB-B36E-ACD9A652368F}"/>
    <cellStyle name="Normal 3 2 8 3 4" xfId="4724" xr:uid="{F21AC318-C895-4F62-87A9-DA68C59268AE}"/>
    <cellStyle name="Normal 3 2 8 4" xfId="2156" xr:uid="{C5EB29B1-FB6B-4A9E-832E-B6929A30F624}"/>
    <cellStyle name="Normal 3 2 8 4 2" xfId="3601" xr:uid="{2D9031E4-C202-40D9-B090-966EF9280DC4}"/>
    <cellStyle name="Normal 3 2 8 4 2 2" xfId="6549" xr:uid="{56254266-88A7-48E7-AE86-49A9E1FFFC46}"/>
    <cellStyle name="Normal 3 2 8 4 3" xfId="5106" xr:uid="{27508DD8-F631-4326-BB65-AFABCD20C76C}"/>
    <cellStyle name="Normal 3 2 8 5" xfId="2889" xr:uid="{60935871-B9D2-4B92-B7D9-B4D579DA8F13}"/>
    <cellStyle name="Normal 3 2 8 5 2" xfId="5837" xr:uid="{DAFAC712-7F44-4529-B9E1-254FE1932F15}"/>
    <cellStyle name="Normal 3 2 8 6" xfId="4365" xr:uid="{7AA3AB7E-1488-4A4C-BB14-3CB9347AC123}"/>
    <cellStyle name="Normal 3 2 80" xfId="447" xr:uid="{00000000-0005-0000-0000-0000AF010000}"/>
    <cellStyle name="Normal 3 2 80 2" xfId="448" xr:uid="{00000000-0005-0000-0000-0000B0010000}"/>
    <cellStyle name="Normal 3 2 80 2 2" xfId="1382" xr:uid="{46B01179-E953-4E79-ABE9-F6EFD399F4B1}"/>
    <cellStyle name="Normal 3 2 80 2 2 2" xfId="2513" xr:uid="{F893E8ED-15FA-4F28-8EA8-6321FA320169}"/>
    <cellStyle name="Normal 3 2 80 2 2 2 2" xfId="3955" xr:uid="{89C017DC-73BD-4D9E-B32F-558B69EFD240}"/>
    <cellStyle name="Normal 3 2 80 2 2 2 2 2" xfId="6903" xr:uid="{F355EFC0-C7D8-4651-9250-85D56E3890F9}"/>
    <cellStyle name="Normal 3 2 80 2 2 2 3" xfId="5462" xr:uid="{0BB74122-B63A-4DAE-9DB4-BDD2C9D87D67}"/>
    <cellStyle name="Normal 3 2 80 2 2 3" xfId="3246" xr:uid="{7FA80158-94DA-4D89-BBD5-47B7F48C5670}"/>
    <cellStyle name="Normal 3 2 80 2 2 3 2" xfId="6194" xr:uid="{13786A05-ADEF-4453-9BD6-3AE4196D0507}"/>
    <cellStyle name="Normal 3 2 80 2 2 4" xfId="4727" xr:uid="{3AF0CE81-BBCE-4280-AA0E-9BCB7FC69F4C}"/>
    <cellStyle name="Normal 3 2 80 2 3" xfId="2159" xr:uid="{2D70236A-7272-4268-94F4-B2923AA8D61B}"/>
    <cellStyle name="Normal 3 2 80 2 3 2" xfId="3604" xr:uid="{11A91D0F-492B-4573-A41D-C4DF39B62239}"/>
    <cellStyle name="Normal 3 2 80 2 3 2 2" xfId="6552" xr:uid="{2B1D82C1-7A52-46BF-8CC2-F9C5103E513F}"/>
    <cellStyle name="Normal 3 2 80 2 3 3" xfId="5109" xr:uid="{2435641B-AC10-4B8D-B832-2F44632FF4B1}"/>
    <cellStyle name="Normal 3 2 80 2 4" xfId="2892" xr:uid="{115AAAF4-181D-49BB-8CD7-38EC94714346}"/>
    <cellStyle name="Normal 3 2 80 2 4 2" xfId="5840" xr:uid="{2DF1894D-66D1-46BA-A542-EF65042A17B2}"/>
    <cellStyle name="Normal 3 2 80 2 5" xfId="4368" xr:uid="{109F84A5-C557-45D8-A056-1BB26DAFF552}"/>
    <cellStyle name="Normal 3 2 80 3" xfId="1381" xr:uid="{DE7DA923-3370-47A8-BA95-8E877EE1257E}"/>
    <cellStyle name="Normal 3 2 80 3 2" xfId="2512" xr:uid="{2DA44831-51A5-4547-B90F-E71F586A99F1}"/>
    <cellStyle name="Normal 3 2 80 3 2 2" xfId="3954" xr:uid="{2665AD8F-A357-4845-BE01-94AF3B99E840}"/>
    <cellStyle name="Normal 3 2 80 3 2 2 2" xfId="6902" xr:uid="{6B4CAE28-9781-42DB-AC86-0A3D269DD4D1}"/>
    <cellStyle name="Normal 3 2 80 3 2 3" xfId="5461" xr:uid="{C59DFBAC-00D2-4047-8105-6FA9E665D227}"/>
    <cellStyle name="Normal 3 2 80 3 3" xfId="3245" xr:uid="{CED49ED5-3911-4235-959A-93B70DFFC40D}"/>
    <cellStyle name="Normal 3 2 80 3 3 2" xfId="6193" xr:uid="{B93E3009-F2C9-4A7C-97FD-84A1C8E0AC88}"/>
    <cellStyle name="Normal 3 2 80 3 4" xfId="4726" xr:uid="{83EBB61D-500F-44CC-B198-73ECC5D08A00}"/>
    <cellStyle name="Normal 3 2 80 4" xfId="2158" xr:uid="{E3871422-B18A-451B-897C-9EF57B12D541}"/>
    <cellStyle name="Normal 3 2 80 4 2" xfId="3603" xr:uid="{3C20F5E6-EDCB-4C70-8D3F-E16E2B10E7DC}"/>
    <cellStyle name="Normal 3 2 80 4 2 2" xfId="6551" xr:uid="{703E6D19-700C-40A6-BD68-79293A1E0595}"/>
    <cellStyle name="Normal 3 2 80 4 3" xfId="5108" xr:uid="{6CD23ECE-46BC-425C-95C6-7FD7EA9D4219}"/>
    <cellStyle name="Normal 3 2 80 5" xfId="2891" xr:uid="{E1E7936E-1A49-41EB-953D-C68449EA5922}"/>
    <cellStyle name="Normal 3 2 80 5 2" xfId="5839" xr:uid="{D1E41565-1B50-427A-A174-BB5E8FD195C8}"/>
    <cellStyle name="Normal 3 2 80 6" xfId="4367" xr:uid="{A60BE24D-4A53-478A-B7E3-035FF2E8E79F}"/>
    <cellStyle name="Normal 3 2 81" xfId="449" xr:uid="{00000000-0005-0000-0000-0000B1010000}"/>
    <cellStyle name="Normal 3 2 81 2" xfId="450" xr:uid="{00000000-0005-0000-0000-0000B2010000}"/>
    <cellStyle name="Normal 3 2 81 2 2" xfId="1384" xr:uid="{FFF28EDD-FCAD-4F54-96F4-0A316DF0D91A}"/>
    <cellStyle name="Normal 3 2 81 2 2 2" xfId="2515" xr:uid="{3E8AC73C-2EE0-4FC3-B025-CC84B685224C}"/>
    <cellStyle name="Normal 3 2 81 2 2 2 2" xfId="3957" xr:uid="{B1B5132A-7870-4973-A8E0-C6C25838BA55}"/>
    <cellStyle name="Normal 3 2 81 2 2 2 2 2" xfId="6905" xr:uid="{61D41D3D-2BC7-4653-A6FD-3828ECCC953C}"/>
    <cellStyle name="Normal 3 2 81 2 2 2 3" xfId="5464" xr:uid="{9027BE32-1BF7-4556-9832-7B154B21A97A}"/>
    <cellStyle name="Normal 3 2 81 2 2 3" xfId="3248" xr:uid="{155227CF-B13A-4D27-AD2B-4C42121ABBC0}"/>
    <cellStyle name="Normal 3 2 81 2 2 3 2" xfId="6196" xr:uid="{CBC7FDDF-2546-4CDA-BCD1-ED0783F172EB}"/>
    <cellStyle name="Normal 3 2 81 2 2 4" xfId="4729" xr:uid="{33AC38A2-33AB-4F6B-BAB6-C1ECF3DC6161}"/>
    <cellStyle name="Normal 3 2 81 2 3" xfId="2161" xr:uid="{C40A59DF-43C5-4B9C-9992-91DE674424BF}"/>
    <cellStyle name="Normal 3 2 81 2 3 2" xfId="3606" xr:uid="{67D3915A-0704-43A0-A498-9A2528A34E22}"/>
    <cellStyle name="Normal 3 2 81 2 3 2 2" xfId="6554" xr:uid="{273F2A95-6E75-4900-9E6D-9EB7D9D6392F}"/>
    <cellStyle name="Normal 3 2 81 2 3 3" xfId="5111" xr:uid="{4492EC96-56F5-4772-966C-2DF3A27CB21F}"/>
    <cellStyle name="Normal 3 2 81 2 4" xfId="2894" xr:uid="{8A97A4F2-93B4-4F85-AF3D-19B9E382FC5D}"/>
    <cellStyle name="Normal 3 2 81 2 4 2" xfId="5842" xr:uid="{3573A13B-FBFB-44F9-900C-700D20DE84B3}"/>
    <cellStyle name="Normal 3 2 81 2 5" xfId="4370" xr:uid="{3DDC7B13-BBAD-4894-BE63-7332BEE16AD9}"/>
    <cellStyle name="Normal 3 2 81 3" xfId="1383" xr:uid="{36BF2B81-A124-434B-A9A3-9F53E52242E1}"/>
    <cellStyle name="Normal 3 2 81 3 2" xfId="2514" xr:uid="{3CCFAB14-D0FA-4A14-8E12-E77C6CCC1A39}"/>
    <cellStyle name="Normal 3 2 81 3 2 2" xfId="3956" xr:uid="{E964FFE8-2BF4-41FB-B75D-36B75DA7D494}"/>
    <cellStyle name="Normal 3 2 81 3 2 2 2" xfId="6904" xr:uid="{154E514A-F9E1-47FD-A9A5-87F2CAB55B4F}"/>
    <cellStyle name="Normal 3 2 81 3 2 3" xfId="5463" xr:uid="{D6D6782C-47CA-4351-88F1-896F75FDAC13}"/>
    <cellStyle name="Normal 3 2 81 3 3" xfId="3247" xr:uid="{C8CF5372-2E2E-4BF4-8F31-A785B8830CDF}"/>
    <cellStyle name="Normal 3 2 81 3 3 2" xfId="6195" xr:uid="{3D62AF8C-E75E-4B0C-AE2D-91125630B750}"/>
    <cellStyle name="Normal 3 2 81 3 4" xfId="4728" xr:uid="{D408DB5C-0EC0-455D-9447-1CF679872CAC}"/>
    <cellStyle name="Normal 3 2 81 4" xfId="2160" xr:uid="{6EDBA8CD-957B-46E8-A4F7-DA5843C7C879}"/>
    <cellStyle name="Normal 3 2 81 4 2" xfId="3605" xr:uid="{5CDDE064-2532-4435-A071-17DDFE312DCF}"/>
    <cellStyle name="Normal 3 2 81 4 2 2" xfId="6553" xr:uid="{99A7F05D-14A8-4F04-9A22-A4189E7149B6}"/>
    <cellStyle name="Normal 3 2 81 4 3" xfId="5110" xr:uid="{43CE0366-6EB8-4EE0-9584-1A245FDB519C}"/>
    <cellStyle name="Normal 3 2 81 5" xfId="2893" xr:uid="{A289F82E-2A06-4414-90B8-43BBEFFF05D8}"/>
    <cellStyle name="Normal 3 2 81 5 2" xfId="5841" xr:uid="{841CC817-23F4-4CA2-B325-1EEF36E1A10F}"/>
    <cellStyle name="Normal 3 2 81 6" xfId="4369" xr:uid="{56048C7A-DCA7-4668-96B4-68F6969D1425}"/>
    <cellStyle name="Normal 3 2 82" xfId="451" xr:uid="{00000000-0005-0000-0000-0000B3010000}"/>
    <cellStyle name="Normal 3 2 82 2" xfId="452" xr:uid="{00000000-0005-0000-0000-0000B4010000}"/>
    <cellStyle name="Normal 3 2 82 2 2" xfId="1386" xr:uid="{640AE927-05E6-4BF9-96EB-298B1214F113}"/>
    <cellStyle name="Normal 3 2 82 2 2 2" xfId="2517" xr:uid="{8EACEDB1-73FD-431E-AB10-C78F910E48EC}"/>
    <cellStyle name="Normal 3 2 82 2 2 2 2" xfId="3959" xr:uid="{C9A2C7AC-E879-4FBF-9CA6-0000DF7ABF66}"/>
    <cellStyle name="Normal 3 2 82 2 2 2 2 2" xfId="6907" xr:uid="{80FBC3CB-400D-4AD0-AE8F-8E1776602164}"/>
    <cellStyle name="Normal 3 2 82 2 2 2 3" xfId="5466" xr:uid="{38A034B0-144A-4DB0-80BF-D152BDD6C567}"/>
    <cellStyle name="Normal 3 2 82 2 2 3" xfId="3250" xr:uid="{0E25DE54-C2A1-4E61-828D-92BD0804F341}"/>
    <cellStyle name="Normal 3 2 82 2 2 3 2" xfId="6198" xr:uid="{6E626520-DA5B-4101-83B2-74FAA66214EE}"/>
    <cellStyle name="Normal 3 2 82 2 2 4" xfId="4731" xr:uid="{0E50359A-7F77-46CA-AB1F-84676FD3F4A8}"/>
    <cellStyle name="Normal 3 2 82 2 3" xfId="2163" xr:uid="{B12D87CE-2BF3-4738-92D3-2684E5B3D341}"/>
    <cellStyle name="Normal 3 2 82 2 3 2" xfId="3608" xr:uid="{E2BD7D91-A96B-4C5B-ABCD-CF61FBBCA043}"/>
    <cellStyle name="Normal 3 2 82 2 3 2 2" xfId="6556" xr:uid="{8BC8AA73-1F11-4091-9CA5-4CEE9DCFD2A0}"/>
    <cellStyle name="Normal 3 2 82 2 3 3" xfId="5113" xr:uid="{39D3D83D-94A6-4169-A776-082B864A8C79}"/>
    <cellStyle name="Normal 3 2 82 2 4" xfId="2896" xr:uid="{3CF54515-DDEA-4A0C-BA80-8DDE7C5023FE}"/>
    <cellStyle name="Normal 3 2 82 2 4 2" xfId="5844" xr:uid="{A14A708D-039D-4C7E-A776-23D3F9E1EA1D}"/>
    <cellStyle name="Normal 3 2 82 2 5" xfId="4372" xr:uid="{344B979A-8F66-4C5F-8439-897B7882F160}"/>
    <cellStyle name="Normal 3 2 82 3" xfId="1385" xr:uid="{5CAC69DC-A96F-4BDC-82C5-0E45B08581AC}"/>
    <cellStyle name="Normal 3 2 82 3 2" xfId="2516" xr:uid="{0FA0B84A-EC18-4F6B-AE14-800ADB4FA79A}"/>
    <cellStyle name="Normal 3 2 82 3 2 2" xfId="3958" xr:uid="{7B0AA8D0-47A1-4D94-A409-1D6B029EE99C}"/>
    <cellStyle name="Normal 3 2 82 3 2 2 2" xfId="6906" xr:uid="{52F6AD6B-CB03-48B3-ACB1-BA957E72981A}"/>
    <cellStyle name="Normal 3 2 82 3 2 3" xfId="5465" xr:uid="{44B3E7F8-5FF6-4FF4-BEBE-49965476D2FE}"/>
    <cellStyle name="Normal 3 2 82 3 3" xfId="3249" xr:uid="{46A27DDF-DD14-4E73-B4B3-121721706B7B}"/>
    <cellStyle name="Normal 3 2 82 3 3 2" xfId="6197" xr:uid="{72C0D31F-9667-4DFE-9BEC-2E0DDACE171A}"/>
    <cellStyle name="Normal 3 2 82 3 4" xfId="4730" xr:uid="{5D73B40D-5598-4033-9F9E-9FE75BA558D7}"/>
    <cellStyle name="Normal 3 2 82 4" xfId="2162" xr:uid="{1A496C02-8D79-49C7-9716-CFBAFFA74864}"/>
    <cellStyle name="Normal 3 2 82 4 2" xfId="3607" xr:uid="{74C48864-2419-4FCD-9A36-4FABF516E006}"/>
    <cellStyle name="Normal 3 2 82 4 2 2" xfId="6555" xr:uid="{27D61C23-9E23-4102-81DD-0D1E0D616B51}"/>
    <cellStyle name="Normal 3 2 82 4 3" xfId="5112" xr:uid="{7C360894-0492-4A79-9B57-7B13B7FEC1D8}"/>
    <cellStyle name="Normal 3 2 82 5" xfId="2895" xr:uid="{C365B521-2D00-4CF9-A3FF-9269AEA69613}"/>
    <cellStyle name="Normal 3 2 82 5 2" xfId="5843" xr:uid="{C8582FB2-1168-4217-BFFD-BCBBF02357C0}"/>
    <cellStyle name="Normal 3 2 82 6" xfId="4371" xr:uid="{A5D1DC0C-BEF6-4A90-8CDB-32D1B159A708}"/>
    <cellStyle name="Normal 3 2 83" xfId="453" xr:uid="{00000000-0005-0000-0000-0000B5010000}"/>
    <cellStyle name="Normal 3 2 83 2" xfId="454" xr:uid="{00000000-0005-0000-0000-0000B6010000}"/>
    <cellStyle name="Normal 3 2 83 2 2" xfId="1388" xr:uid="{5F56F9C8-4EAF-419A-9935-97D72E728356}"/>
    <cellStyle name="Normal 3 2 83 2 2 2" xfId="2519" xr:uid="{67B290FC-EC0E-4E07-9D79-2A53611C1998}"/>
    <cellStyle name="Normal 3 2 83 2 2 2 2" xfId="3961" xr:uid="{63F659B7-2F80-4AC4-8F5B-8E81229B8A33}"/>
    <cellStyle name="Normal 3 2 83 2 2 2 2 2" xfId="6909" xr:uid="{3BB3E7FE-946A-450A-B742-BCA467831718}"/>
    <cellStyle name="Normal 3 2 83 2 2 2 3" xfId="5468" xr:uid="{0488DD86-14E2-41DD-9C97-5E4E0B0C9CD7}"/>
    <cellStyle name="Normal 3 2 83 2 2 3" xfId="3252" xr:uid="{55CDC5C1-D2EB-4D74-92A3-4E5FAFE5942C}"/>
    <cellStyle name="Normal 3 2 83 2 2 3 2" xfId="6200" xr:uid="{0F1203B8-6FA2-44A9-AC87-0D3BD993AA81}"/>
    <cellStyle name="Normal 3 2 83 2 2 4" xfId="4733" xr:uid="{4F1ADA0F-6391-4800-A60E-A03BDEB5DAE8}"/>
    <cellStyle name="Normal 3 2 83 2 3" xfId="2165" xr:uid="{A5A41831-61A4-4100-971B-3A18EB362462}"/>
    <cellStyle name="Normal 3 2 83 2 3 2" xfId="3610" xr:uid="{9F13BDE2-0F0B-4DAA-9885-4589E39C498F}"/>
    <cellStyle name="Normal 3 2 83 2 3 2 2" xfId="6558" xr:uid="{EF5F2482-75D2-41B8-AC98-5459C0043047}"/>
    <cellStyle name="Normal 3 2 83 2 3 3" xfId="5115" xr:uid="{CDC5896B-0EF9-42E5-8E9C-1AA01E4F13EB}"/>
    <cellStyle name="Normal 3 2 83 2 4" xfId="2898" xr:uid="{017B768A-3C22-4A29-8786-A7231CE5F2D1}"/>
    <cellStyle name="Normal 3 2 83 2 4 2" xfId="5846" xr:uid="{28A211B1-8AFC-48D3-9FE0-633D59A2CD94}"/>
    <cellStyle name="Normal 3 2 83 2 5" xfId="4374" xr:uid="{38CF1A23-A91A-4779-A59E-2D025E00885D}"/>
    <cellStyle name="Normal 3 2 83 3" xfId="1387" xr:uid="{0130C8BA-346F-4C01-98F6-A55CC06D5D32}"/>
    <cellStyle name="Normal 3 2 83 3 2" xfId="2518" xr:uid="{93879350-DA3B-4B69-A444-3C47AFA3BF38}"/>
    <cellStyle name="Normal 3 2 83 3 2 2" xfId="3960" xr:uid="{836ADAB3-0E4A-4996-A871-E65778CD6807}"/>
    <cellStyle name="Normal 3 2 83 3 2 2 2" xfId="6908" xr:uid="{1C7F62F9-67D0-4726-988D-381C3FD507FE}"/>
    <cellStyle name="Normal 3 2 83 3 2 3" xfId="5467" xr:uid="{D60417F2-7CEE-48D4-8A87-E8218572EB5D}"/>
    <cellStyle name="Normal 3 2 83 3 3" xfId="3251" xr:uid="{F9C47A9E-0AF2-409C-B460-2CC190D576F6}"/>
    <cellStyle name="Normal 3 2 83 3 3 2" xfId="6199" xr:uid="{A7F53D07-DCF5-48D1-8CD5-D809E730EE8B}"/>
    <cellStyle name="Normal 3 2 83 3 4" xfId="4732" xr:uid="{142F7B4E-3672-4E98-9EBC-BF109D75BFE6}"/>
    <cellStyle name="Normal 3 2 83 4" xfId="2164" xr:uid="{560D686F-9378-4DEA-987E-D747B1356385}"/>
    <cellStyle name="Normal 3 2 83 4 2" xfId="3609" xr:uid="{69D54583-3E91-4F2F-A08F-C5D15FA8AE04}"/>
    <cellStyle name="Normal 3 2 83 4 2 2" xfId="6557" xr:uid="{E7965047-2246-476A-BA0D-87208933FB7B}"/>
    <cellStyle name="Normal 3 2 83 4 3" xfId="5114" xr:uid="{99478D2F-0293-4ECA-BC8E-DF7A69DEA7FC}"/>
    <cellStyle name="Normal 3 2 83 5" xfId="2897" xr:uid="{9B9A9E01-E7F2-47D8-AF1D-5CB4C03FCDBF}"/>
    <cellStyle name="Normal 3 2 83 5 2" xfId="5845" xr:uid="{9CF6CFD6-6494-4DBC-924E-47D7A96B1D3F}"/>
    <cellStyle name="Normal 3 2 83 6" xfId="4373" xr:uid="{01B98823-C100-48B2-A580-D76C6B85A3D2}"/>
    <cellStyle name="Normal 3 2 84" xfId="455" xr:uid="{00000000-0005-0000-0000-0000B7010000}"/>
    <cellStyle name="Normal 3 2 84 2" xfId="456" xr:uid="{00000000-0005-0000-0000-0000B8010000}"/>
    <cellStyle name="Normal 3 2 84 2 2" xfId="1390" xr:uid="{1C20A27E-8A47-4AF1-9811-01A56D4320A8}"/>
    <cellStyle name="Normal 3 2 84 2 2 2" xfId="2521" xr:uid="{632DDBC3-EA88-4118-88DD-D34DDB373279}"/>
    <cellStyle name="Normal 3 2 84 2 2 2 2" xfId="3963" xr:uid="{5E2549C6-140B-4A22-9DA0-D183E834A690}"/>
    <cellStyle name="Normal 3 2 84 2 2 2 2 2" xfId="6911" xr:uid="{2F5D9CDA-5F7D-47E8-B1EE-BEA494AC154E}"/>
    <cellStyle name="Normal 3 2 84 2 2 2 3" xfId="5470" xr:uid="{14D583BD-FFEF-4B8C-A901-CC67219B2EC3}"/>
    <cellStyle name="Normal 3 2 84 2 2 3" xfId="3254" xr:uid="{8AD1AC98-131D-4410-BB16-27E3CD18BD29}"/>
    <cellStyle name="Normal 3 2 84 2 2 3 2" xfId="6202" xr:uid="{8FEE6EE1-7124-494F-A7CE-1271C7DFE67A}"/>
    <cellStyle name="Normal 3 2 84 2 2 4" xfId="4735" xr:uid="{A7C386CD-8BA5-42BD-8C4A-F8E121E1CF53}"/>
    <cellStyle name="Normal 3 2 84 2 3" xfId="2167" xr:uid="{AE6A8E29-7F23-459B-8ABE-296CE23E594B}"/>
    <cellStyle name="Normal 3 2 84 2 3 2" xfId="3612" xr:uid="{711565A9-9616-4235-813E-45E4376FFF5C}"/>
    <cellStyle name="Normal 3 2 84 2 3 2 2" xfId="6560" xr:uid="{9D941D62-A9B9-495E-A250-ADAD59F3AAB2}"/>
    <cellStyle name="Normal 3 2 84 2 3 3" xfId="5117" xr:uid="{6F3BF3FC-7B8D-4A43-9AA7-E5C9ACC00FF8}"/>
    <cellStyle name="Normal 3 2 84 2 4" xfId="2900" xr:uid="{149D39A2-B78E-486E-A3E6-C7377BBF3C34}"/>
    <cellStyle name="Normal 3 2 84 2 4 2" xfId="5848" xr:uid="{D08B456E-BDDC-4B18-B18C-7E89233D6231}"/>
    <cellStyle name="Normal 3 2 84 2 5" xfId="4376" xr:uid="{7A391AE7-741E-4563-83C0-51518520B902}"/>
    <cellStyle name="Normal 3 2 84 3" xfId="1389" xr:uid="{206DF678-A993-4944-94B2-0B4BCB0136C8}"/>
    <cellStyle name="Normal 3 2 84 3 2" xfId="2520" xr:uid="{FFF45E05-1935-415C-902F-3D02101BAE57}"/>
    <cellStyle name="Normal 3 2 84 3 2 2" xfId="3962" xr:uid="{49241909-5548-41F1-8673-902D04B392B0}"/>
    <cellStyle name="Normal 3 2 84 3 2 2 2" xfId="6910" xr:uid="{6F717285-CEE6-4884-9AA1-FF33ED47C9AC}"/>
    <cellStyle name="Normal 3 2 84 3 2 3" xfId="5469" xr:uid="{4EAB3238-08A0-4F2F-953E-B7900C9F3D0D}"/>
    <cellStyle name="Normal 3 2 84 3 3" xfId="3253" xr:uid="{CC2A142C-1B73-4564-BDF2-902E644CF54F}"/>
    <cellStyle name="Normal 3 2 84 3 3 2" xfId="6201" xr:uid="{C32FF1B3-DD1B-4997-9ECD-742844E81B47}"/>
    <cellStyle name="Normal 3 2 84 3 4" xfId="4734" xr:uid="{0DC53045-2D9B-4F63-9848-E1CCFC958730}"/>
    <cellStyle name="Normal 3 2 84 4" xfId="2166" xr:uid="{F1664991-CE89-414F-A777-34A85AA05CFC}"/>
    <cellStyle name="Normal 3 2 84 4 2" xfId="3611" xr:uid="{CAE9891A-CD76-4558-AF21-570D4418948A}"/>
    <cellStyle name="Normal 3 2 84 4 2 2" xfId="6559" xr:uid="{EF0321D5-2691-4EFB-B9E9-9CA548A04D1C}"/>
    <cellStyle name="Normal 3 2 84 4 3" xfId="5116" xr:uid="{E24D1CA0-19D9-439A-9763-BE4AA96BB8C8}"/>
    <cellStyle name="Normal 3 2 84 5" xfId="2899" xr:uid="{50C2ACD8-C66B-4050-98D4-E1CF1F74EF24}"/>
    <cellStyle name="Normal 3 2 84 5 2" xfId="5847" xr:uid="{0CDA5DB8-BCBE-4343-86CA-4FB51DEECB10}"/>
    <cellStyle name="Normal 3 2 84 6" xfId="4375" xr:uid="{E8FB7549-1962-49A1-B2ED-B80050F78609}"/>
    <cellStyle name="Normal 3 2 85" xfId="457" xr:uid="{00000000-0005-0000-0000-0000B9010000}"/>
    <cellStyle name="Normal 3 2 85 2" xfId="458" xr:uid="{00000000-0005-0000-0000-0000BA010000}"/>
    <cellStyle name="Normal 3 2 85 2 2" xfId="1392" xr:uid="{EF51976A-F70A-4F47-9B9D-39E7C0F4C492}"/>
    <cellStyle name="Normal 3 2 85 2 2 2" xfId="2523" xr:uid="{E64922F2-EA1E-4957-B973-379E8C2161FE}"/>
    <cellStyle name="Normal 3 2 85 2 2 2 2" xfId="3965" xr:uid="{132CE7CD-8C58-4A69-84F1-7A20CACEA6A5}"/>
    <cellStyle name="Normal 3 2 85 2 2 2 2 2" xfId="6913" xr:uid="{978FA813-59BF-4581-8FC8-8C4C5EB2F14A}"/>
    <cellStyle name="Normal 3 2 85 2 2 2 3" xfId="5472" xr:uid="{7197B971-6591-45C9-ACBE-B5009CE41A95}"/>
    <cellStyle name="Normal 3 2 85 2 2 3" xfId="3256" xr:uid="{8869E9EE-BBDA-401D-9350-8EB598ACB76B}"/>
    <cellStyle name="Normal 3 2 85 2 2 3 2" xfId="6204" xr:uid="{821D1BD7-E5E2-44C9-A408-220D8A307AC2}"/>
    <cellStyle name="Normal 3 2 85 2 2 4" xfId="4737" xr:uid="{8AC5498C-5925-462D-9F8D-168EC113F569}"/>
    <cellStyle name="Normal 3 2 85 2 3" xfId="2169" xr:uid="{0F9299DA-9344-4A86-A09E-4A7F2F5FFC52}"/>
    <cellStyle name="Normal 3 2 85 2 3 2" xfId="3614" xr:uid="{206664E2-C824-479A-990C-0A5888DAAA74}"/>
    <cellStyle name="Normal 3 2 85 2 3 2 2" xfId="6562" xr:uid="{6349BC77-83B5-4D90-A971-3206012B1666}"/>
    <cellStyle name="Normal 3 2 85 2 3 3" xfId="5119" xr:uid="{5AEE047F-421B-4B41-A835-9A0F2EC7FF18}"/>
    <cellStyle name="Normal 3 2 85 2 4" xfId="2902" xr:uid="{898BB75C-189C-4008-A066-26ACEB42F124}"/>
    <cellStyle name="Normal 3 2 85 2 4 2" xfId="5850" xr:uid="{C09E1FC1-D901-4994-8FCB-7A4AE0C66A0B}"/>
    <cellStyle name="Normal 3 2 85 2 5" xfId="4378" xr:uid="{0B42124F-B4E6-4F25-BF77-AC7DD90A075E}"/>
    <cellStyle name="Normal 3 2 85 3" xfId="1391" xr:uid="{D4A523C1-6409-46A2-BB3D-14F95F18E5EE}"/>
    <cellStyle name="Normal 3 2 85 3 2" xfId="2522" xr:uid="{24BBB364-2A0A-4595-AB7E-F1AA794BA535}"/>
    <cellStyle name="Normal 3 2 85 3 2 2" xfId="3964" xr:uid="{2D73A665-E3CF-4424-A085-FE003A3C4A3A}"/>
    <cellStyle name="Normal 3 2 85 3 2 2 2" xfId="6912" xr:uid="{CD0D9F10-685F-4DF9-8D58-27B5AFF9886F}"/>
    <cellStyle name="Normal 3 2 85 3 2 3" xfId="5471" xr:uid="{C3A9AC99-7336-467B-BB01-7D283F4E03A2}"/>
    <cellStyle name="Normal 3 2 85 3 3" xfId="3255" xr:uid="{06FA2ACF-E03E-40F1-8B43-1AE60E354858}"/>
    <cellStyle name="Normal 3 2 85 3 3 2" xfId="6203" xr:uid="{0688AF35-6E91-4E6B-A117-9595744E4910}"/>
    <cellStyle name="Normal 3 2 85 3 4" xfId="4736" xr:uid="{96C3C93E-4DAB-4977-A119-4AB56123E051}"/>
    <cellStyle name="Normal 3 2 85 4" xfId="2168" xr:uid="{F24BA452-400C-4B90-905B-D6626E09D8B6}"/>
    <cellStyle name="Normal 3 2 85 4 2" xfId="3613" xr:uid="{ECFA0435-3E76-44DA-921B-0E425D0C5B71}"/>
    <cellStyle name="Normal 3 2 85 4 2 2" xfId="6561" xr:uid="{20A03129-EF75-4989-916C-E54B45B05C0C}"/>
    <cellStyle name="Normal 3 2 85 4 3" xfId="5118" xr:uid="{6F29CEEB-7B1B-4EBE-B2BA-88362F5A605A}"/>
    <cellStyle name="Normal 3 2 85 5" xfId="2901" xr:uid="{5537867E-3F67-4265-A83B-181CF0669DEE}"/>
    <cellStyle name="Normal 3 2 85 5 2" xfId="5849" xr:uid="{A9B5387F-8FD5-44C2-B87E-6854E819A233}"/>
    <cellStyle name="Normal 3 2 85 6" xfId="4377" xr:uid="{163F9B0B-0D9A-49F2-8B69-060A4F68E86D}"/>
    <cellStyle name="Normal 3 2 86" xfId="459" xr:uid="{00000000-0005-0000-0000-0000BB010000}"/>
    <cellStyle name="Normal 3 2 86 2" xfId="460" xr:uid="{00000000-0005-0000-0000-0000BC010000}"/>
    <cellStyle name="Normal 3 2 86 2 2" xfId="1394" xr:uid="{22E7BC1F-D86E-4A06-A985-98A4888A7BD5}"/>
    <cellStyle name="Normal 3 2 86 2 2 2" xfId="2525" xr:uid="{4EE032DA-BC88-4178-888F-9821526AD28D}"/>
    <cellStyle name="Normal 3 2 86 2 2 2 2" xfId="3967" xr:uid="{A8DD3EAC-3196-432E-95CA-0CA112C78F65}"/>
    <cellStyle name="Normal 3 2 86 2 2 2 2 2" xfId="6915" xr:uid="{A420EE8E-FD5B-4D2E-8D95-AF9E193C4FD4}"/>
    <cellStyle name="Normal 3 2 86 2 2 2 3" xfId="5474" xr:uid="{E2B2E14D-807D-4610-A2B0-CB5B740B4F14}"/>
    <cellStyle name="Normal 3 2 86 2 2 3" xfId="3258" xr:uid="{4C272248-14B4-41E3-9E4F-33DAE5C7B7F2}"/>
    <cellStyle name="Normal 3 2 86 2 2 3 2" xfId="6206" xr:uid="{72135AE0-73AE-45E7-B359-6FF56428BEB8}"/>
    <cellStyle name="Normal 3 2 86 2 2 4" xfId="4739" xr:uid="{78BD2801-4552-434B-AD18-B01FA3C76AB4}"/>
    <cellStyle name="Normal 3 2 86 2 3" xfId="2171" xr:uid="{A0250CD8-430D-440B-807F-92A8980F27DE}"/>
    <cellStyle name="Normal 3 2 86 2 3 2" xfId="3616" xr:uid="{AB829B72-12C2-41AA-9E92-182F944495AB}"/>
    <cellStyle name="Normal 3 2 86 2 3 2 2" xfId="6564" xr:uid="{7F8F6D4B-405B-4A70-B40F-9CE5B2DBCD74}"/>
    <cellStyle name="Normal 3 2 86 2 3 3" xfId="5121" xr:uid="{862251CD-7DDC-46E8-B3EA-FB082C383E36}"/>
    <cellStyle name="Normal 3 2 86 2 4" xfId="2904" xr:uid="{CD3D2235-9941-4CA4-964C-DD1E0FF90D40}"/>
    <cellStyle name="Normal 3 2 86 2 4 2" xfId="5852" xr:uid="{7E6D217C-EFB8-459E-9958-C44F00AF2205}"/>
    <cellStyle name="Normal 3 2 86 2 5" xfId="4380" xr:uid="{0FF831BE-82F7-4052-8FAC-707B6D58A9D6}"/>
    <cellStyle name="Normal 3 2 86 3" xfId="1393" xr:uid="{A016F31A-86C2-4D32-BFD6-53EF385DFC76}"/>
    <cellStyle name="Normal 3 2 86 3 2" xfId="2524" xr:uid="{3FBBF5BC-FEB1-44F9-8A58-93C09CB00E24}"/>
    <cellStyle name="Normal 3 2 86 3 2 2" xfId="3966" xr:uid="{0D308DAE-E6DC-466B-9F3B-1FC36519BBAC}"/>
    <cellStyle name="Normal 3 2 86 3 2 2 2" xfId="6914" xr:uid="{0B7DB325-43F4-42E8-B94C-170599B20FD2}"/>
    <cellStyle name="Normal 3 2 86 3 2 3" xfId="5473" xr:uid="{10AD61BC-0885-4D78-8764-9BB2B3CC2DF6}"/>
    <cellStyle name="Normal 3 2 86 3 3" xfId="3257" xr:uid="{5E1A09D2-D728-4135-9E95-96EEF22E4477}"/>
    <cellStyle name="Normal 3 2 86 3 3 2" xfId="6205" xr:uid="{260B2EC8-69DB-4ED2-9F7C-894A0304B584}"/>
    <cellStyle name="Normal 3 2 86 3 4" xfId="4738" xr:uid="{620E8533-466B-4B2C-8CDA-D4C2EEF7D905}"/>
    <cellStyle name="Normal 3 2 86 4" xfId="2170" xr:uid="{E1FCBD12-E400-48AE-A396-54C6C2240461}"/>
    <cellStyle name="Normal 3 2 86 4 2" xfId="3615" xr:uid="{DFAE0EB0-F462-4303-B6D1-BFC19236E466}"/>
    <cellStyle name="Normal 3 2 86 4 2 2" xfId="6563" xr:uid="{950D236D-798D-4329-8767-6BFDAD3AFF6A}"/>
    <cellStyle name="Normal 3 2 86 4 3" xfId="5120" xr:uid="{5CA48925-12C6-474C-B235-7AB1D8B0EFFF}"/>
    <cellStyle name="Normal 3 2 86 5" xfId="2903" xr:uid="{5659C30F-A2D7-4A71-8357-3960EB7C1300}"/>
    <cellStyle name="Normal 3 2 86 5 2" xfId="5851" xr:uid="{C94F3CED-F1F0-4B00-9EA2-33D630137EB4}"/>
    <cellStyle name="Normal 3 2 86 6" xfId="4379" xr:uid="{D4EF572A-C434-4B2C-9400-BF23E795D229}"/>
    <cellStyle name="Normal 3 2 87" xfId="461" xr:uid="{00000000-0005-0000-0000-0000BD010000}"/>
    <cellStyle name="Normal 3 2 87 2" xfId="462" xr:uid="{00000000-0005-0000-0000-0000BE010000}"/>
    <cellStyle name="Normal 3 2 87 2 2" xfId="1396" xr:uid="{17CC1D8D-7BF2-410E-9112-D3BD6085C9E1}"/>
    <cellStyle name="Normal 3 2 87 2 2 2" xfId="2527" xr:uid="{DB33A305-048E-4DD9-9BEA-853296E49D06}"/>
    <cellStyle name="Normal 3 2 87 2 2 2 2" xfId="3969" xr:uid="{4753AC47-6007-42F4-AB46-6CB107DC22CA}"/>
    <cellStyle name="Normal 3 2 87 2 2 2 2 2" xfId="6917" xr:uid="{FE9FE13C-2C4D-41D9-B783-8C6478748342}"/>
    <cellStyle name="Normal 3 2 87 2 2 2 3" xfId="5476" xr:uid="{541C8D17-43A5-49C7-B2ED-6C2123830FB4}"/>
    <cellStyle name="Normal 3 2 87 2 2 3" xfId="3260" xr:uid="{483FD071-511F-45C0-8959-A2EB37F15C3C}"/>
    <cellStyle name="Normal 3 2 87 2 2 3 2" xfId="6208" xr:uid="{14F00E13-E35A-495A-8325-494282636E83}"/>
    <cellStyle name="Normal 3 2 87 2 2 4" xfId="4741" xr:uid="{DF260D59-FC36-4632-80A6-6D5C5EE6D9C5}"/>
    <cellStyle name="Normal 3 2 87 2 3" xfId="2173" xr:uid="{9CBA95CF-55FA-4E9F-8598-1312A18EBB4F}"/>
    <cellStyle name="Normal 3 2 87 2 3 2" xfId="3618" xr:uid="{4A60081E-726A-4553-BBF5-47A8B9110668}"/>
    <cellStyle name="Normal 3 2 87 2 3 2 2" xfId="6566" xr:uid="{A3C8F7BA-F239-424C-B5B3-929C4D50AD80}"/>
    <cellStyle name="Normal 3 2 87 2 3 3" xfId="5123" xr:uid="{5F1D40B2-539A-4BD9-822C-D40E1FA8347B}"/>
    <cellStyle name="Normal 3 2 87 2 4" xfId="2906" xr:uid="{EFD7F414-F8C1-4BFC-9680-82375ECD2DB7}"/>
    <cellStyle name="Normal 3 2 87 2 4 2" xfId="5854" xr:uid="{719B6BED-9D70-44FB-B653-AA36E2AC3C0B}"/>
    <cellStyle name="Normal 3 2 87 2 5" xfId="4382" xr:uid="{AA4E2BB1-B898-4F5C-8431-FC892B8D60CB}"/>
    <cellStyle name="Normal 3 2 87 3" xfId="1395" xr:uid="{2299FF80-B316-4100-BBA6-ADA9E2C7E44A}"/>
    <cellStyle name="Normal 3 2 87 3 2" xfId="2526" xr:uid="{F575B715-EA2F-41BD-BA9B-929393FEAEDA}"/>
    <cellStyle name="Normal 3 2 87 3 2 2" xfId="3968" xr:uid="{49607FF0-5498-4DF9-88D7-B83950DB2B51}"/>
    <cellStyle name="Normal 3 2 87 3 2 2 2" xfId="6916" xr:uid="{A78E3B51-02CD-4B52-8DF8-4E6F39325104}"/>
    <cellStyle name="Normal 3 2 87 3 2 3" xfId="5475" xr:uid="{01F2BF0D-771E-4A1A-933C-57BC200B2335}"/>
    <cellStyle name="Normal 3 2 87 3 3" xfId="3259" xr:uid="{ADA05E18-5396-4C4E-9A7F-6E2BA9835FA7}"/>
    <cellStyle name="Normal 3 2 87 3 3 2" xfId="6207" xr:uid="{36AD79C2-5AB0-49F9-905E-0AE6A5B0A4F1}"/>
    <cellStyle name="Normal 3 2 87 3 4" xfId="4740" xr:uid="{929E68A2-586F-4AF1-8725-04CA38796621}"/>
    <cellStyle name="Normal 3 2 87 4" xfId="2172" xr:uid="{DD4DFE8C-269E-42B0-AF65-FDA8A091C864}"/>
    <cellStyle name="Normal 3 2 87 4 2" xfId="3617" xr:uid="{57AC5E27-499A-4D47-B692-4FB07503E50A}"/>
    <cellStyle name="Normal 3 2 87 4 2 2" xfId="6565" xr:uid="{1EF1755B-193F-4497-A4F2-6387CCB02102}"/>
    <cellStyle name="Normal 3 2 87 4 3" xfId="5122" xr:uid="{EA71493C-D23B-4C82-929A-FACD02D38B1B}"/>
    <cellStyle name="Normal 3 2 87 5" xfId="2905" xr:uid="{96AFC9F5-E530-4F12-8B0B-9FF93F61273B}"/>
    <cellStyle name="Normal 3 2 87 5 2" xfId="5853" xr:uid="{EA20B9C3-EBA9-4742-9C4C-892563663B26}"/>
    <cellStyle name="Normal 3 2 87 6" xfId="4381" xr:uid="{E70F11A4-3744-4801-BC2B-9E57369C8D7E}"/>
    <cellStyle name="Normal 3 2 88" xfId="463" xr:uid="{00000000-0005-0000-0000-0000BF010000}"/>
    <cellStyle name="Normal 3 2 88 2" xfId="464" xr:uid="{00000000-0005-0000-0000-0000C0010000}"/>
    <cellStyle name="Normal 3 2 88 2 2" xfId="1398" xr:uid="{C7A6D143-7014-4876-A7DB-6556FB5A9395}"/>
    <cellStyle name="Normal 3 2 88 2 2 2" xfId="2529" xr:uid="{E795A37D-94FC-400A-A4BC-7CA4FF6D029F}"/>
    <cellStyle name="Normal 3 2 88 2 2 2 2" xfId="3971" xr:uid="{67788965-D77A-4AF0-A6F9-FF5769756097}"/>
    <cellStyle name="Normal 3 2 88 2 2 2 2 2" xfId="6919" xr:uid="{80490151-5054-4EEF-8380-A88FF707EA5E}"/>
    <cellStyle name="Normal 3 2 88 2 2 2 3" xfId="5478" xr:uid="{3BEE897C-0E81-4A32-B5FE-82E77E944092}"/>
    <cellStyle name="Normal 3 2 88 2 2 3" xfId="3262" xr:uid="{CA55D246-06E2-413A-A20A-E2E958841960}"/>
    <cellStyle name="Normal 3 2 88 2 2 3 2" xfId="6210" xr:uid="{0BD6B44D-1650-4F28-9B12-AFA8FA78905D}"/>
    <cellStyle name="Normal 3 2 88 2 2 4" xfId="4743" xr:uid="{0DA3AC59-8C00-4B56-B858-8C18CF0EB2E4}"/>
    <cellStyle name="Normal 3 2 88 2 3" xfId="2175" xr:uid="{22C1E90F-AD66-440A-863E-0E56F8BC3570}"/>
    <cellStyle name="Normal 3 2 88 2 3 2" xfId="3620" xr:uid="{62D006ED-B6BB-4972-8B18-AAE214F502FD}"/>
    <cellStyle name="Normal 3 2 88 2 3 2 2" xfId="6568" xr:uid="{3728C5CE-1F66-4BB9-9AF7-AC8B1A96A49B}"/>
    <cellStyle name="Normal 3 2 88 2 3 3" xfId="5125" xr:uid="{EF500072-308E-4667-BD2B-13A19825AF30}"/>
    <cellStyle name="Normal 3 2 88 2 4" xfId="2908" xr:uid="{213FFFAB-3E5F-40E8-A1B7-AE1DE59162C7}"/>
    <cellStyle name="Normal 3 2 88 2 4 2" xfId="5856" xr:uid="{5DCF98BE-4571-47E7-AED4-A83868776A19}"/>
    <cellStyle name="Normal 3 2 88 2 5" xfId="4384" xr:uid="{E7370994-FA50-4533-B403-A43D8B435B50}"/>
    <cellStyle name="Normal 3 2 88 3" xfId="1397" xr:uid="{9E4D03A7-6A15-4480-9117-8D070BACDDA0}"/>
    <cellStyle name="Normal 3 2 88 3 2" xfId="2528" xr:uid="{0214519B-E347-4D27-AB89-DA1379385D97}"/>
    <cellStyle name="Normal 3 2 88 3 2 2" xfId="3970" xr:uid="{06F548E4-B8C2-451C-AA7D-FC2F77482E03}"/>
    <cellStyle name="Normal 3 2 88 3 2 2 2" xfId="6918" xr:uid="{55CCBC9E-431B-472A-920B-B5ED83ABE4FF}"/>
    <cellStyle name="Normal 3 2 88 3 2 3" xfId="5477" xr:uid="{CCCC9EB1-3425-4EEC-8648-0028A235B0AB}"/>
    <cellStyle name="Normal 3 2 88 3 3" xfId="3261" xr:uid="{A307702E-3E7A-46A1-9C65-0CE1BE6E54DC}"/>
    <cellStyle name="Normal 3 2 88 3 3 2" xfId="6209" xr:uid="{BF64695B-0809-435F-BE95-6C7256E72A7D}"/>
    <cellStyle name="Normal 3 2 88 3 4" xfId="4742" xr:uid="{4B0F855C-55FA-4FF4-9CC9-A399E1F92CC7}"/>
    <cellStyle name="Normal 3 2 88 4" xfId="2174" xr:uid="{CECCB80A-A056-43B7-AA8F-10C7063BADB4}"/>
    <cellStyle name="Normal 3 2 88 4 2" xfId="3619" xr:uid="{24241FC0-EDAE-431F-8A42-95AE411BB570}"/>
    <cellStyle name="Normal 3 2 88 4 2 2" xfId="6567" xr:uid="{DBF4CEDC-3242-4709-B8C9-4145552E150D}"/>
    <cellStyle name="Normal 3 2 88 4 3" xfId="5124" xr:uid="{34CDA394-D19D-400A-A10A-C91343E939DE}"/>
    <cellStyle name="Normal 3 2 88 5" xfId="2907" xr:uid="{2A0B9481-DF84-428E-BC84-A6F867129759}"/>
    <cellStyle name="Normal 3 2 88 5 2" xfId="5855" xr:uid="{3B2814E5-2B4F-4231-9863-AB1CF43CE87A}"/>
    <cellStyle name="Normal 3 2 88 6" xfId="4383" xr:uid="{66178BF4-5763-4FE5-BE1D-A6884768580C}"/>
    <cellStyle name="Normal 3 2 89" xfId="465" xr:uid="{00000000-0005-0000-0000-0000C1010000}"/>
    <cellStyle name="Normal 3 2 89 2" xfId="466" xr:uid="{00000000-0005-0000-0000-0000C2010000}"/>
    <cellStyle name="Normal 3 2 89 2 2" xfId="1400" xr:uid="{43FACC64-AA28-4ED3-8D40-0DFC3350E269}"/>
    <cellStyle name="Normal 3 2 89 2 2 2" xfId="2531" xr:uid="{017EB407-7AEC-408E-935F-937589A75C41}"/>
    <cellStyle name="Normal 3 2 89 2 2 2 2" xfId="3973" xr:uid="{F0A541D1-1C24-4C55-8CB5-3294A2BF2D7D}"/>
    <cellStyle name="Normal 3 2 89 2 2 2 2 2" xfId="6921" xr:uid="{8B92B58F-D134-4F00-902D-3E05142E7A72}"/>
    <cellStyle name="Normal 3 2 89 2 2 2 3" xfId="5480" xr:uid="{9D77EFDC-4543-4B9C-B226-B23C72D061E7}"/>
    <cellStyle name="Normal 3 2 89 2 2 3" xfId="3264" xr:uid="{1EAA2606-BB70-463D-8603-397201112506}"/>
    <cellStyle name="Normal 3 2 89 2 2 3 2" xfId="6212" xr:uid="{13367D3B-14D8-42CF-B02F-685E5A26261D}"/>
    <cellStyle name="Normal 3 2 89 2 2 4" xfId="4745" xr:uid="{33C5A3B8-4B95-4EC2-AD4B-B8809425D51F}"/>
    <cellStyle name="Normal 3 2 89 2 3" xfId="2177" xr:uid="{3B735F56-ADA0-4A27-B9FE-39A8686DA7B5}"/>
    <cellStyle name="Normal 3 2 89 2 3 2" xfId="3622" xr:uid="{7ABEB8BE-12FF-44A1-9EA9-FEF499340886}"/>
    <cellStyle name="Normal 3 2 89 2 3 2 2" xfId="6570" xr:uid="{E900316E-D0EB-4700-BEF6-4E54F9C42428}"/>
    <cellStyle name="Normal 3 2 89 2 3 3" xfId="5127" xr:uid="{79E2262B-BADF-487A-AB74-431B2789FAAB}"/>
    <cellStyle name="Normal 3 2 89 2 4" xfId="2910" xr:uid="{E0757218-FD79-4DDC-A499-801B38B036FC}"/>
    <cellStyle name="Normal 3 2 89 2 4 2" xfId="5858" xr:uid="{D7CF4D42-C2BC-423F-A005-7B53CF4A2855}"/>
    <cellStyle name="Normal 3 2 89 2 5" xfId="4386" xr:uid="{8105B420-9A30-4D74-9CB0-92C51C0C6ED4}"/>
    <cellStyle name="Normal 3 2 89 3" xfId="1399" xr:uid="{1483C476-5B2F-44BB-B4FB-55A252D2B6F1}"/>
    <cellStyle name="Normal 3 2 89 3 2" xfId="2530" xr:uid="{248F89D5-BDDF-4177-BFAE-6EE0C272B1D5}"/>
    <cellStyle name="Normal 3 2 89 3 2 2" xfId="3972" xr:uid="{8B3CE2FB-DB33-4EA4-8488-C1B6D781A8CF}"/>
    <cellStyle name="Normal 3 2 89 3 2 2 2" xfId="6920" xr:uid="{613352C8-624B-4C42-91CA-5F594378BFB1}"/>
    <cellStyle name="Normal 3 2 89 3 2 3" xfId="5479" xr:uid="{674A0CE5-9CBE-454F-9FF4-7890B2EC4C31}"/>
    <cellStyle name="Normal 3 2 89 3 3" xfId="3263" xr:uid="{316AFFF7-9EA2-4167-8317-0552E1CB88BC}"/>
    <cellStyle name="Normal 3 2 89 3 3 2" xfId="6211" xr:uid="{069BB87F-12D6-4716-A08E-E848976F5159}"/>
    <cellStyle name="Normal 3 2 89 3 4" xfId="4744" xr:uid="{FAECB3AF-BB38-4385-A17B-8CE8065D63F5}"/>
    <cellStyle name="Normal 3 2 89 4" xfId="2176" xr:uid="{08394479-735E-4833-AA63-D2CC289B670E}"/>
    <cellStyle name="Normal 3 2 89 4 2" xfId="3621" xr:uid="{9429B907-7422-40EA-BA5F-D054B0143C4C}"/>
    <cellStyle name="Normal 3 2 89 4 2 2" xfId="6569" xr:uid="{5047F3B9-A06E-43F3-ABCA-817ABBAF1D9B}"/>
    <cellStyle name="Normal 3 2 89 4 3" xfId="5126" xr:uid="{355CAED0-AD05-4D23-AA23-DDF7080275D0}"/>
    <cellStyle name="Normal 3 2 89 5" xfId="2909" xr:uid="{D16C91D3-4867-4A40-BBFC-4FB1EF90973C}"/>
    <cellStyle name="Normal 3 2 89 5 2" xfId="5857" xr:uid="{2ABE6551-D60E-4D62-9F3D-F04D4FA11249}"/>
    <cellStyle name="Normal 3 2 89 6" xfId="4385" xr:uid="{07E02D71-4B59-4219-9991-775523C7B22F}"/>
    <cellStyle name="Normal 3 2 9" xfId="467" xr:uid="{00000000-0005-0000-0000-0000C3010000}"/>
    <cellStyle name="Normal 3 2 9 2" xfId="468" xr:uid="{00000000-0005-0000-0000-0000C4010000}"/>
    <cellStyle name="Normal 3 2 9 2 2" xfId="1402" xr:uid="{8E25C142-624E-4F54-B7D4-5E1B2E1DA06B}"/>
    <cellStyle name="Normal 3 2 9 2 2 2" xfId="2533" xr:uid="{E922C6FD-74ED-4BF2-ACE6-5B38E9185FA5}"/>
    <cellStyle name="Normal 3 2 9 2 2 2 2" xfId="3975" xr:uid="{2891DD7B-7FDE-486F-B3AD-ABE82199FE63}"/>
    <cellStyle name="Normal 3 2 9 2 2 2 2 2" xfId="6923" xr:uid="{352BF78B-3FE2-4057-A9D7-AE5EF7ED1384}"/>
    <cellStyle name="Normal 3 2 9 2 2 2 3" xfId="5482" xr:uid="{136358D2-CFC1-41BD-9FD7-9F521858349F}"/>
    <cellStyle name="Normal 3 2 9 2 2 3" xfId="3266" xr:uid="{2AD10FE7-BFAA-439E-8579-1B3C4DB4EB8F}"/>
    <cellStyle name="Normal 3 2 9 2 2 3 2" xfId="6214" xr:uid="{EAD9D2C5-8544-4C16-A0A0-4DC64B3553AF}"/>
    <cellStyle name="Normal 3 2 9 2 2 4" xfId="4747" xr:uid="{2433D57F-98CB-49B0-9CAA-1014FE9DE706}"/>
    <cellStyle name="Normal 3 2 9 2 3" xfId="2179" xr:uid="{C970DB16-C2CF-4C08-BB21-45310B9CBD77}"/>
    <cellStyle name="Normal 3 2 9 2 3 2" xfId="3624" xr:uid="{5EED1695-9617-4CED-921C-58AC5827476F}"/>
    <cellStyle name="Normal 3 2 9 2 3 2 2" xfId="6572" xr:uid="{AAA3A703-5164-4291-9426-D97448128E7F}"/>
    <cellStyle name="Normal 3 2 9 2 3 3" xfId="5129" xr:uid="{2D6E58B6-5A85-46A8-8D4E-68F6F132A73F}"/>
    <cellStyle name="Normal 3 2 9 2 4" xfId="2912" xr:uid="{5F9D2570-B3B5-4FA4-879D-6857CC57B21D}"/>
    <cellStyle name="Normal 3 2 9 2 4 2" xfId="5860" xr:uid="{EE6A405E-443E-4B2F-86A5-3B6B4A7CC745}"/>
    <cellStyle name="Normal 3 2 9 2 5" xfId="4388" xr:uid="{31E28741-7D86-4B3D-8CC0-EDCB86252F41}"/>
    <cellStyle name="Normal 3 2 9 3" xfId="1401" xr:uid="{BB563A2A-43B1-4BEC-B6E7-40CEE58AE362}"/>
    <cellStyle name="Normal 3 2 9 3 2" xfId="2532" xr:uid="{71CCA8D5-4C60-453E-BE65-4E4EEB37766B}"/>
    <cellStyle name="Normal 3 2 9 3 2 2" xfId="3974" xr:uid="{7D199716-E3C9-4F07-945D-C10D09B017D0}"/>
    <cellStyle name="Normal 3 2 9 3 2 2 2" xfId="6922" xr:uid="{6AA0540A-049A-4826-BCBD-8E9FF44DCE78}"/>
    <cellStyle name="Normal 3 2 9 3 2 3" xfId="5481" xr:uid="{A92205DD-B569-4509-A326-20166C5430B7}"/>
    <cellStyle name="Normal 3 2 9 3 3" xfId="3265" xr:uid="{7B51DAE2-643A-40E3-B156-588816F26C63}"/>
    <cellStyle name="Normal 3 2 9 3 3 2" xfId="6213" xr:uid="{7BD91491-4A0D-4AFC-A623-9BC7F3CD5C9B}"/>
    <cellStyle name="Normal 3 2 9 3 4" xfId="4746" xr:uid="{377CE116-EE96-447F-8F3E-CD6A61F0E3C4}"/>
    <cellStyle name="Normal 3 2 9 4" xfId="2178" xr:uid="{0961AEE2-5FA5-40F1-AB64-FA2C1593B76F}"/>
    <cellStyle name="Normal 3 2 9 4 2" xfId="3623" xr:uid="{9DC027A1-7246-4157-8057-7DD74BBA5D51}"/>
    <cellStyle name="Normal 3 2 9 4 2 2" xfId="6571" xr:uid="{60A97108-0060-4D8A-A5D5-A8E2C615D1A3}"/>
    <cellStyle name="Normal 3 2 9 4 3" xfId="5128" xr:uid="{6FF8302D-BCBF-4A3E-B067-9DDCBF78CE63}"/>
    <cellStyle name="Normal 3 2 9 5" xfId="2911" xr:uid="{D5C7126F-9F6A-472D-B2AA-7C4D4CAA85B1}"/>
    <cellStyle name="Normal 3 2 9 5 2" xfId="5859" xr:uid="{B5F51C30-1574-44D1-BDC2-887DC1985E74}"/>
    <cellStyle name="Normal 3 2 9 6" xfId="4387" xr:uid="{0347A650-3195-494C-A9D4-5FE3E5E8C44B}"/>
    <cellStyle name="Normal 3 2 90" xfId="469" xr:uid="{00000000-0005-0000-0000-0000C5010000}"/>
    <cellStyle name="Normal 3 2 90 2" xfId="470" xr:uid="{00000000-0005-0000-0000-0000C6010000}"/>
    <cellStyle name="Normal 3 2 90 2 2" xfId="1404" xr:uid="{543F8231-250D-4A01-8B33-B53809F56874}"/>
    <cellStyle name="Normal 3 2 90 2 2 2" xfId="2535" xr:uid="{414CE77A-B415-42B9-B0C0-9043CC6D8C6E}"/>
    <cellStyle name="Normal 3 2 90 2 2 2 2" xfId="3977" xr:uid="{CFB2242D-1D72-4D23-818C-F127514E38EC}"/>
    <cellStyle name="Normal 3 2 90 2 2 2 2 2" xfId="6925" xr:uid="{39E0B0D4-8C1B-4720-92BE-B7539894FAF4}"/>
    <cellStyle name="Normal 3 2 90 2 2 2 3" xfId="5484" xr:uid="{14E7A124-0F8F-4D45-8401-20495B0811B2}"/>
    <cellStyle name="Normal 3 2 90 2 2 3" xfId="3268" xr:uid="{E3E3C52E-5CFC-43B5-9D97-971F11C2C877}"/>
    <cellStyle name="Normal 3 2 90 2 2 3 2" xfId="6216" xr:uid="{C75B4F55-71FE-4300-B55E-9F5EE6D1DA78}"/>
    <cellStyle name="Normal 3 2 90 2 2 4" xfId="4749" xr:uid="{510B8822-080F-4BBE-B84E-DDFD872AA3BE}"/>
    <cellStyle name="Normal 3 2 90 2 3" xfId="2181" xr:uid="{84B000D0-1B95-4771-AA51-8A36B498F21F}"/>
    <cellStyle name="Normal 3 2 90 2 3 2" xfId="3626" xr:uid="{4C61DD35-E197-4487-AB1A-379D53C92B2C}"/>
    <cellStyle name="Normal 3 2 90 2 3 2 2" xfId="6574" xr:uid="{7F32BD34-558F-4310-99CA-AF0183B6170C}"/>
    <cellStyle name="Normal 3 2 90 2 3 3" xfId="5131" xr:uid="{68EC0EDD-399E-4EB8-B813-0B64B6C06376}"/>
    <cellStyle name="Normal 3 2 90 2 4" xfId="2914" xr:uid="{F81C57B7-B2FE-4345-87F5-26E197CFE482}"/>
    <cellStyle name="Normal 3 2 90 2 4 2" xfId="5862" xr:uid="{9487B74F-CDA3-4580-B56A-9E8B9CB63654}"/>
    <cellStyle name="Normal 3 2 90 2 5" xfId="4390" xr:uid="{B5B7E65A-1AD4-4970-9ACE-10640F77ABE7}"/>
    <cellStyle name="Normal 3 2 90 3" xfId="1403" xr:uid="{ACBE961E-9335-4ACA-B0E8-EC4A6B644977}"/>
    <cellStyle name="Normal 3 2 90 3 2" xfId="2534" xr:uid="{2DE50499-521A-45F2-A545-5A1A897C8F79}"/>
    <cellStyle name="Normal 3 2 90 3 2 2" xfId="3976" xr:uid="{517B654A-BBFB-4CBB-9271-818F014D0CAA}"/>
    <cellStyle name="Normal 3 2 90 3 2 2 2" xfId="6924" xr:uid="{AEAEF58C-2505-4643-A533-C50CD17D3061}"/>
    <cellStyle name="Normal 3 2 90 3 2 3" xfId="5483" xr:uid="{90F5980D-E01B-4069-85C8-5E83D8D9CD56}"/>
    <cellStyle name="Normal 3 2 90 3 3" xfId="3267" xr:uid="{0117843F-4559-451C-980A-9C16C21387B6}"/>
    <cellStyle name="Normal 3 2 90 3 3 2" xfId="6215" xr:uid="{8A57EC5A-B41F-4F9A-BEB2-7FF1BCF3F1E3}"/>
    <cellStyle name="Normal 3 2 90 3 4" xfId="4748" xr:uid="{DC063AD7-12C6-426F-9191-B057296008F9}"/>
    <cellStyle name="Normal 3 2 90 4" xfId="2180" xr:uid="{F2EA5604-2B0E-4246-B608-556763A08E54}"/>
    <cellStyle name="Normal 3 2 90 4 2" xfId="3625" xr:uid="{0DA75E58-67C7-4995-A8C3-0DA2F12B9CDF}"/>
    <cellStyle name="Normal 3 2 90 4 2 2" xfId="6573" xr:uid="{A6AD68C5-55E6-464A-9626-B95FEE32A8BB}"/>
    <cellStyle name="Normal 3 2 90 4 3" xfId="5130" xr:uid="{59E4D0AC-CB74-415C-8201-4C219D36824F}"/>
    <cellStyle name="Normal 3 2 90 5" xfId="2913" xr:uid="{555B7B0F-629D-4B43-B38B-00309197CDCB}"/>
    <cellStyle name="Normal 3 2 90 5 2" xfId="5861" xr:uid="{8F49A00C-1641-4AD5-9102-9B6C3419334B}"/>
    <cellStyle name="Normal 3 2 90 6" xfId="4389" xr:uid="{70BC6D05-87ED-4076-B25B-67E69023994F}"/>
    <cellStyle name="Normal 3 2 91" xfId="471" xr:uid="{00000000-0005-0000-0000-0000C7010000}"/>
    <cellStyle name="Normal 3 2 91 2" xfId="472" xr:uid="{00000000-0005-0000-0000-0000C8010000}"/>
    <cellStyle name="Normal 3 2 91 2 2" xfId="1406" xr:uid="{9841277E-3B65-4DE4-803A-E1D748DA51D7}"/>
    <cellStyle name="Normal 3 2 91 2 2 2" xfId="2537" xr:uid="{BD4A6C13-B3EA-491A-AA00-D0A896577A88}"/>
    <cellStyle name="Normal 3 2 91 2 2 2 2" xfId="3979" xr:uid="{189BFAAD-9695-4B5C-990B-325F7700BC4C}"/>
    <cellStyle name="Normal 3 2 91 2 2 2 2 2" xfId="6927" xr:uid="{6E804C35-9FC5-486A-8CE4-DA6A8532C987}"/>
    <cellStyle name="Normal 3 2 91 2 2 2 3" xfId="5486" xr:uid="{BB484201-2944-4C2A-820B-CCDED8361047}"/>
    <cellStyle name="Normal 3 2 91 2 2 3" xfId="3270" xr:uid="{2E7D0EB6-B4F5-4613-9FC5-3F7EB03F1D19}"/>
    <cellStyle name="Normal 3 2 91 2 2 3 2" xfId="6218" xr:uid="{4C2D0F04-CDCD-4C7D-A392-73DB566AC071}"/>
    <cellStyle name="Normal 3 2 91 2 2 4" xfId="4751" xr:uid="{008178AA-DA5F-4D94-A9CC-18549F987F78}"/>
    <cellStyle name="Normal 3 2 91 2 3" xfId="2183" xr:uid="{346F5C42-D9BD-4E9D-92D9-C9A96756ABAC}"/>
    <cellStyle name="Normal 3 2 91 2 3 2" xfId="3628" xr:uid="{3F1CF977-5EBC-49DD-A215-462AFFBE4660}"/>
    <cellStyle name="Normal 3 2 91 2 3 2 2" xfId="6576" xr:uid="{AE9E3E23-CDB7-4444-8145-809F1A73F6E3}"/>
    <cellStyle name="Normal 3 2 91 2 3 3" xfId="5133" xr:uid="{C0B144A8-DA4A-4FC1-91CC-E27494FD7F54}"/>
    <cellStyle name="Normal 3 2 91 2 4" xfId="2916" xr:uid="{9BAE8DB6-9A24-44AC-9F12-D091B0E3571B}"/>
    <cellStyle name="Normal 3 2 91 2 4 2" xfId="5864" xr:uid="{EA7ED0B8-610E-4A70-8A9B-6E904B044AB5}"/>
    <cellStyle name="Normal 3 2 91 2 5" xfId="4392" xr:uid="{BF7DEFDB-E3CF-4263-8615-A685F69B3B88}"/>
    <cellStyle name="Normal 3 2 91 3" xfId="1405" xr:uid="{EBC4E0FF-FA18-42E6-AD5C-78B045A0F845}"/>
    <cellStyle name="Normal 3 2 91 3 2" xfId="2536" xr:uid="{49AA7F6C-C66E-4E77-8562-75F28AE27687}"/>
    <cellStyle name="Normal 3 2 91 3 2 2" xfId="3978" xr:uid="{798A26A2-661B-4EF7-A8B3-344BFB50E665}"/>
    <cellStyle name="Normal 3 2 91 3 2 2 2" xfId="6926" xr:uid="{26CCB21A-AF23-4259-8373-2FE9A01F34E2}"/>
    <cellStyle name="Normal 3 2 91 3 2 3" xfId="5485" xr:uid="{5DCE3C17-EADC-47AB-9FC2-D5E5233AC6B4}"/>
    <cellStyle name="Normal 3 2 91 3 3" xfId="3269" xr:uid="{863CE984-BE95-4982-8137-4D33A44733AB}"/>
    <cellStyle name="Normal 3 2 91 3 3 2" xfId="6217" xr:uid="{916E2775-0072-481A-816C-B2863DBB9F6E}"/>
    <cellStyle name="Normal 3 2 91 3 4" xfId="4750" xr:uid="{2658EB39-21DD-4725-B866-334DF30B5714}"/>
    <cellStyle name="Normal 3 2 91 4" xfId="2182" xr:uid="{82D431E7-86A3-4156-A991-E8D4028F96ED}"/>
    <cellStyle name="Normal 3 2 91 4 2" xfId="3627" xr:uid="{81461D85-8893-43B8-A43A-85408EFBC70F}"/>
    <cellStyle name="Normal 3 2 91 4 2 2" xfId="6575" xr:uid="{E8BBA6C6-18B9-449A-8471-B7ACD80DDFD0}"/>
    <cellStyle name="Normal 3 2 91 4 3" xfId="5132" xr:uid="{CA3899F9-DC1B-4682-AFBD-8F8B90CAE5EA}"/>
    <cellStyle name="Normal 3 2 91 5" xfId="2915" xr:uid="{B846A6B3-906D-4EAB-BD46-5E051D1A3411}"/>
    <cellStyle name="Normal 3 2 91 5 2" xfId="5863" xr:uid="{F48D535A-7907-4615-8D2D-B5BD718145DD}"/>
    <cellStyle name="Normal 3 2 91 6" xfId="4391" xr:uid="{DDC7A998-F7B6-4D19-8D83-C8C7243413D5}"/>
    <cellStyle name="Normal 3 2 92" xfId="473" xr:uid="{00000000-0005-0000-0000-0000C9010000}"/>
    <cellStyle name="Normal 3 2 92 2" xfId="474" xr:uid="{00000000-0005-0000-0000-0000CA010000}"/>
    <cellStyle name="Normal 3 2 92 2 2" xfId="1408" xr:uid="{8CD8A6A7-B196-48AD-9163-A28B41BB18B3}"/>
    <cellStyle name="Normal 3 2 92 2 2 2" xfId="2539" xr:uid="{5EC95E43-5EAD-412E-8AE0-AF14ED05BF74}"/>
    <cellStyle name="Normal 3 2 92 2 2 2 2" xfId="3981" xr:uid="{C9B961CD-8191-47D0-BF2C-89082588F7A9}"/>
    <cellStyle name="Normal 3 2 92 2 2 2 2 2" xfId="6929" xr:uid="{D6678DCB-5518-41CE-8532-82082348AD27}"/>
    <cellStyle name="Normal 3 2 92 2 2 2 3" xfId="5488" xr:uid="{8F211CF9-322E-44D9-B251-B4486A730FD2}"/>
    <cellStyle name="Normal 3 2 92 2 2 3" xfId="3272" xr:uid="{AC950182-0692-4F8A-9A34-26ED54A4191E}"/>
    <cellStyle name="Normal 3 2 92 2 2 3 2" xfId="6220" xr:uid="{8E948978-BD6C-442F-A4E0-52027761EC90}"/>
    <cellStyle name="Normal 3 2 92 2 2 4" xfId="4753" xr:uid="{FB6069C8-5EB8-45B7-9304-91E7E0BB5BC0}"/>
    <cellStyle name="Normal 3 2 92 2 3" xfId="2185" xr:uid="{0F64E70D-2021-45A0-9EAE-8892E12C9D30}"/>
    <cellStyle name="Normal 3 2 92 2 3 2" xfId="3630" xr:uid="{512B1FE4-D55C-41EE-A31F-800E8E99F05B}"/>
    <cellStyle name="Normal 3 2 92 2 3 2 2" xfId="6578" xr:uid="{A1A67D35-0734-40D7-A5C3-79B2674EAD2D}"/>
    <cellStyle name="Normal 3 2 92 2 3 3" xfId="5135" xr:uid="{77C3512B-0E9E-4B9B-BDA0-CD985DECE2D0}"/>
    <cellStyle name="Normal 3 2 92 2 4" xfId="2918" xr:uid="{B82DB034-A0DD-47A3-A60B-F2FB1EB7C86B}"/>
    <cellStyle name="Normal 3 2 92 2 4 2" xfId="5866" xr:uid="{2CBADDFB-AF30-4D3C-A836-DDFA37441B34}"/>
    <cellStyle name="Normal 3 2 92 2 5" xfId="4394" xr:uid="{374925D5-B15F-402A-919B-E8FC27FCD12E}"/>
    <cellStyle name="Normal 3 2 92 3" xfId="1407" xr:uid="{8877DF9E-6ADC-46AD-8730-2C9A20C30638}"/>
    <cellStyle name="Normal 3 2 92 3 2" xfId="2538" xr:uid="{7CAA8B25-44EB-487D-8101-B257A429A723}"/>
    <cellStyle name="Normal 3 2 92 3 2 2" xfId="3980" xr:uid="{D19945D7-61CC-4D24-B959-5E2E997483D1}"/>
    <cellStyle name="Normal 3 2 92 3 2 2 2" xfId="6928" xr:uid="{E5B1D01B-4AF7-4689-956D-629ED56B7D20}"/>
    <cellStyle name="Normal 3 2 92 3 2 3" xfId="5487" xr:uid="{59F303CB-1E2B-4648-8667-EA6B61983BB9}"/>
    <cellStyle name="Normal 3 2 92 3 3" xfId="3271" xr:uid="{F5521B07-B11C-45C5-A019-552D6E179373}"/>
    <cellStyle name="Normal 3 2 92 3 3 2" xfId="6219" xr:uid="{DFD72ABC-4668-4DAB-B4F4-689562792650}"/>
    <cellStyle name="Normal 3 2 92 3 4" xfId="4752" xr:uid="{94019546-F270-45D2-8430-3A38EAA5092F}"/>
    <cellStyle name="Normal 3 2 92 4" xfId="2184" xr:uid="{F2F1DEB8-DE41-4EDB-BACE-F53AFA162FE6}"/>
    <cellStyle name="Normal 3 2 92 4 2" xfId="3629" xr:uid="{3CCD63F1-DB22-4420-A653-56AEB45EE2F7}"/>
    <cellStyle name="Normal 3 2 92 4 2 2" xfId="6577" xr:uid="{F36AF1C1-C19B-4682-9779-1C6435A4F991}"/>
    <cellStyle name="Normal 3 2 92 4 3" xfId="5134" xr:uid="{53FC76F7-14F4-4757-A647-3211713135AC}"/>
    <cellStyle name="Normal 3 2 92 5" xfId="2917" xr:uid="{518B0E7B-81F9-41E2-91D6-9CA533CBCA86}"/>
    <cellStyle name="Normal 3 2 92 5 2" xfId="5865" xr:uid="{5B32A163-83BE-4A31-87D8-E76561F871D6}"/>
    <cellStyle name="Normal 3 2 92 6" xfId="4393" xr:uid="{8A57AC1E-CE59-4B15-A18A-F4990DF24DBF}"/>
    <cellStyle name="Normal 3 2 93" xfId="1226" xr:uid="{B80B927F-70F8-40F6-A5DF-A982C7A39F5E}"/>
    <cellStyle name="Normal 3 20" xfId="475" xr:uid="{00000000-0005-0000-0000-0000CB010000}"/>
    <cellStyle name="Normal 3 20 2" xfId="1409" xr:uid="{E2A49BBA-E7A7-4D7A-805D-D18D66F82EC3}"/>
    <cellStyle name="Normal 3 21" xfId="476" xr:uid="{00000000-0005-0000-0000-0000CC010000}"/>
    <cellStyle name="Normal 3 21 2" xfId="1410" xr:uid="{E7766140-3122-42C8-8559-4BC67C2FACDC}"/>
    <cellStyle name="Normal 3 22" xfId="477" xr:uid="{00000000-0005-0000-0000-0000CD010000}"/>
    <cellStyle name="Normal 3 22 2" xfId="1411" xr:uid="{7050428E-9E1E-4EBC-BFE7-7B95DBDB891F}"/>
    <cellStyle name="Normal 3 23" xfId="478" xr:uid="{00000000-0005-0000-0000-0000CE010000}"/>
    <cellStyle name="Normal 3 23 2" xfId="1412" xr:uid="{BAC2D0F3-BCA7-44F0-92FA-5C0AB13C5B48}"/>
    <cellStyle name="Normal 3 24" xfId="479" xr:uid="{00000000-0005-0000-0000-0000CF010000}"/>
    <cellStyle name="Normal 3 24 2" xfId="1413" xr:uid="{7DCE67AF-7983-45A5-87B5-8A9DB1DCCF88}"/>
    <cellStyle name="Normal 3 25" xfId="480" xr:uid="{00000000-0005-0000-0000-0000D0010000}"/>
    <cellStyle name="Normal 3 25 2" xfId="1414" xr:uid="{115BF7FC-183A-4201-B1E3-3E6CAC9F7E8D}"/>
    <cellStyle name="Normal 3 26" xfId="481" xr:uid="{00000000-0005-0000-0000-0000D1010000}"/>
    <cellStyle name="Normal 3 26 2" xfId="1415" xr:uid="{2D795239-AAD2-400A-AE13-14F7367F09CA}"/>
    <cellStyle name="Normal 3 27" xfId="482" xr:uid="{00000000-0005-0000-0000-0000D2010000}"/>
    <cellStyle name="Normal 3 27 2" xfId="1416" xr:uid="{DDD487B0-C1AD-426E-BDFE-8861BEA53E77}"/>
    <cellStyle name="Normal 3 28" xfId="483" xr:uid="{00000000-0005-0000-0000-0000D3010000}"/>
    <cellStyle name="Normal 3 28 2" xfId="1417" xr:uid="{4A68330F-8BCC-4B05-BE59-6532F0F0DC7F}"/>
    <cellStyle name="Normal 3 29" xfId="484" xr:uid="{00000000-0005-0000-0000-0000D4010000}"/>
    <cellStyle name="Normal 3 29 2" xfId="1418" xr:uid="{47BCE96E-B78E-41BA-8ADE-1ABCFC765CC4}"/>
    <cellStyle name="Normal 3 3" xfId="485" xr:uid="{00000000-0005-0000-0000-0000D5010000}"/>
    <cellStyle name="Normal 3 3 2" xfId="1419" xr:uid="{6D0F0285-B282-4399-8905-E90AFC034C10}"/>
    <cellStyle name="Normal 3 30" xfId="486" xr:uid="{00000000-0005-0000-0000-0000D6010000}"/>
    <cellStyle name="Normal 3 30 2" xfId="1420" xr:uid="{46B5BCB9-7127-4B19-BA26-5849552AA17B}"/>
    <cellStyle name="Normal 3 31" xfId="487" xr:uid="{00000000-0005-0000-0000-0000D7010000}"/>
    <cellStyle name="Normal 3 31 2" xfId="1421" xr:uid="{97A7BDD2-146C-484F-A0D8-F5AD1EE84A06}"/>
    <cellStyle name="Normal 3 32" xfId="488" xr:uid="{00000000-0005-0000-0000-0000D8010000}"/>
    <cellStyle name="Normal 3 32 2" xfId="1422" xr:uid="{4C3CFCBC-EDE9-478E-88F8-F244FAB299DB}"/>
    <cellStyle name="Normal 3 33" xfId="489" xr:uid="{00000000-0005-0000-0000-0000D9010000}"/>
    <cellStyle name="Normal 3 33 2" xfId="1423" xr:uid="{8F52CFC5-E4EA-4FE1-BA53-B5C94E0A9E19}"/>
    <cellStyle name="Normal 3 34" xfId="490" xr:uid="{00000000-0005-0000-0000-0000DA010000}"/>
    <cellStyle name="Normal 3 34 2" xfId="1424" xr:uid="{22DCD35C-B57D-4A6B-8EBC-81E5492B0B5C}"/>
    <cellStyle name="Normal 3 35" xfId="491" xr:uid="{00000000-0005-0000-0000-0000DB010000}"/>
    <cellStyle name="Normal 3 35 2" xfId="1425" xr:uid="{01230814-F0AA-43DE-88BF-36AEBF2FDF6C}"/>
    <cellStyle name="Normal 3 36" xfId="492" xr:uid="{00000000-0005-0000-0000-0000DC010000}"/>
    <cellStyle name="Normal 3 36 2" xfId="1426" xr:uid="{6AED033F-AD4C-4E1C-87FA-5D351D103CA9}"/>
    <cellStyle name="Normal 3 37" xfId="493" xr:uid="{00000000-0005-0000-0000-0000DD010000}"/>
    <cellStyle name="Normal 3 37 2" xfId="1427" xr:uid="{B0182361-8F89-48EE-A480-D04052F84540}"/>
    <cellStyle name="Normal 3 38" xfId="494" xr:uid="{00000000-0005-0000-0000-0000DE010000}"/>
    <cellStyle name="Normal 3 38 2" xfId="1428" xr:uid="{0923B44A-B9D9-4F5A-9402-481EED82B72A}"/>
    <cellStyle name="Normal 3 39" xfId="495" xr:uid="{00000000-0005-0000-0000-0000DF010000}"/>
    <cellStyle name="Normal 3 39 2" xfId="1429" xr:uid="{B4B3D366-8ADF-45A6-8512-B1E19F0CB148}"/>
    <cellStyle name="Normal 3 4" xfId="496" xr:uid="{00000000-0005-0000-0000-0000E0010000}"/>
    <cellStyle name="Normal 3 4 2" xfId="1430" xr:uid="{5D65FCA2-EA4E-487B-9CDB-DC57302D47B3}"/>
    <cellStyle name="Normal 3 40" xfId="497" xr:uid="{00000000-0005-0000-0000-0000E1010000}"/>
    <cellStyle name="Normal 3 40 2" xfId="1431" xr:uid="{EE502B64-C130-45E4-884E-1D8989695408}"/>
    <cellStyle name="Normal 3 41" xfId="498" xr:uid="{00000000-0005-0000-0000-0000E2010000}"/>
    <cellStyle name="Normal 3 41 2" xfId="1432" xr:uid="{3E89C08C-EB03-4B8A-A5CB-AD2885BED9D1}"/>
    <cellStyle name="Normal 3 42" xfId="499" xr:uid="{00000000-0005-0000-0000-0000E3010000}"/>
    <cellStyle name="Normal 3 42 2" xfId="1433" xr:uid="{12024B9F-22D4-4309-A603-CAA2CE2DE79B}"/>
    <cellStyle name="Normal 3 43" xfId="500" xr:uid="{00000000-0005-0000-0000-0000E4010000}"/>
    <cellStyle name="Normal 3 43 2" xfId="1434" xr:uid="{C2BDF6A2-B8CE-45E2-BD3D-0D3DBD0EA756}"/>
    <cellStyle name="Normal 3 44" xfId="501" xr:uid="{00000000-0005-0000-0000-0000E5010000}"/>
    <cellStyle name="Normal 3 44 2" xfId="1435" xr:uid="{2501B307-EE18-4AF3-8323-D077F9C698F1}"/>
    <cellStyle name="Normal 3 45" xfId="502" xr:uid="{00000000-0005-0000-0000-0000E6010000}"/>
    <cellStyle name="Normal 3 45 2" xfId="1436" xr:uid="{9A21D894-D84B-48C3-8592-68BEA6BA3E10}"/>
    <cellStyle name="Normal 3 46" xfId="503" xr:uid="{00000000-0005-0000-0000-0000E7010000}"/>
    <cellStyle name="Normal 3 46 2" xfId="1437" xr:uid="{C79A4C80-FB51-4150-8222-C5356A8E4D07}"/>
    <cellStyle name="Normal 3 47" xfId="504" xr:uid="{00000000-0005-0000-0000-0000E8010000}"/>
    <cellStyle name="Normal 3 47 2" xfId="1438" xr:uid="{EA8F115B-1C4D-4CFF-87AC-FD68717DBD4A}"/>
    <cellStyle name="Normal 3 48" xfId="505" xr:uid="{00000000-0005-0000-0000-0000E9010000}"/>
    <cellStyle name="Normal 3 48 2" xfId="1439" xr:uid="{DEBD04F4-5025-44A1-9691-08A1AE195D0A}"/>
    <cellStyle name="Normal 3 49" xfId="506" xr:uid="{00000000-0005-0000-0000-0000EA010000}"/>
    <cellStyle name="Normal 3 49 2" xfId="1440" xr:uid="{6DC1F22E-4AE0-4B48-8B36-38BBB9898B95}"/>
    <cellStyle name="Normal 3 5" xfId="507" xr:uid="{00000000-0005-0000-0000-0000EB010000}"/>
    <cellStyle name="Normal 3 5 2" xfId="1441" xr:uid="{F94252F8-C1B7-40B0-92C6-4B341F84EEA5}"/>
    <cellStyle name="Normal 3 50" xfId="508" xr:uid="{00000000-0005-0000-0000-0000EC010000}"/>
    <cellStyle name="Normal 3 50 2" xfId="1442" xr:uid="{9832C8B1-9E77-4C0F-B486-9032FAA7D3D3}"/>
    <cellStyle name="Normal 3 51" xfId="509" xr:uid="{00000000-0005-0000-0000-0000ED010000}"/>
    <cellStyle name="Normal 3 51 2" xfId="1443" xr:uid="{CCBC245C-8F30-45E4-B4B8-51B0AC0FAFF0}"/>
    <cellStyle name="Normal 3 52" xfId="510" xr:uid="{00000000-0005-0000-0000-0000EE010000}"/>
    <cellStyle name="Normal 3 52 2" xfId="1444" xr:uid="{A6C53777-A031-40F8-83E1-88BA7EDD668E}"/>
    <cellStyle name="Normal 3 53" xfId="511" xr:uid="{00000000-0005-0000-0000-0000EF010000}"/>
    <cellStyle name="Normal 3 53 2" xfId="1445" xr:uid="{97B82A08-F5DD-49B8-91D0-E4D9D33C9E88}"/>
    <cellStyle name="Normal 3 54" xfId="512" xr:uid="{00000000-0005-0000-0000-0000F0010000}"/>
    <cellStyle name="Normal 3 54 2" xfId="1446" xr:uid="{36AA4C2D-6648-4573-AB8B-62A28E318B4E}"/>
    <cellStyle name="Normal 3 55" xfId="513" xr:uid="{00000000-0005-0000-0000-0000F1010000}"/>
    <cellStyle name="Normal 3 55 2" xfId="1447" xr:uid="{56C6959A-2E3E-44A2-9280-411DE713EC5F}"/>
    <cellStyle name="Normal 3 56" xfId="514" xr:uid="{00000000-0005-0000-0000-0000F2010000}"/>
    <cellStyle name="Normal 3 56 2" xfId="1448" xr:uid="{8006F52A-3592-43A2-83ED-CBD0BD4959CE}"/>
    <cellStyle name="Normal 3 57" xfId="515" xr:uid="{00000000-0005-0000-0000-0000F3010000}"/>
    <cellStyle name="Normal 3 57 2" xfId="1449" xr:uid="{9F3CAABE-ED6C-4A13-8880-6D89D248CBF6}"/>
    <cellStyle name="Normal 3 58" xfId="516" xr:uid="{00000000-0005-0000-0000-0000F4010000}"/>
    <cellStyle name="Normal 3 58 2" xfId="1450" xr:uid="{AB3BEE57-0156-482A-81B0-A8DBA4163D81}"/>
    <cellStyle name="Normal 3 59" xfId="517" xr:uid="{00000000-0005-0000-0000-0000F5010000}"/>
    <cellStyle name="Normal 3 59 2" xfId="1451" xr:uid="{C65F603C-F899-42A2-8C0C-2100ADCEB3D8}"/>
    <cellStyle name="Normal 3 6" xfId="518" xr:uid="{00000000-0005-0000-0000-0000F6010000}"/>
    <cellStyle name="Normal 3 6 2" xfId="1452" xr:uid="{C4B47A8C-EA7A-41A6-BC3C-3DEC05C7220A}"/>
    <cellStyle name="Normal 3 60" xfId="519" xr:uid="{00000000-0005-0000-0000-0000F7010000}"/>
    <cellStyle name="Normal 3 60 2" xfId="1453" xr:uid="{565B4649-0525-46CE-8678-C573B62516CB}"/>
    <cellStyle name="Normal 3 61" xfId="520" xr:uid="{00000000-0005-0000-0000-0000F8010000}"/>
    <cellStyle name="Normal 3 61 2" xfId="1454" xr:uid="{F9AC6E35-D098-4376-8EB2-4B3F7795806D}"/>
    <cellStyle name="Normal 3 62" xfId="521" xr:uid="{00000000-0005-0000-0000-0000F9010000}"/>
    <cellStyle name="Normal 3 62 2" xfId="1455" xr:uid="{2256D2E9-DD0F-4064-A5D0-B3598F2530C2}"/>
    <cellStyle name="Normal 3 63" xfId="522" xr:uid="{00000000-0005-0000-0000-0000FA010000}"/>
    <cellStyle name="Normal 3 63 2" xfId="1456" xr:uid="{7904685E-E19F-4FA3-9D0D-C503113041B0}"/>
    <cellStyle name="Normal 3 64" xfId="523" xr:uid="{00000000-0005-0000-0000-0000FB010000}"/>
    <cellStyle name="Normal 3 64 2" xfId="1457" xr:uid="{8115AB13-2B86-4A30-9F2D-9F4586A6964D}"/>
    <cellStyle name="Normal 3 65" xfId="524" xr:uid="{00000000-0005-0000-0000-0000FC010000}"/>
    <cellStyle name="Normal 3 65 2" xfId="1458" xr:uid="{71980C14-982A-45C3-98AB-F7673D27145F}"/>
    <cellStyle name="Normal 3 66" xfId="525" xr:uid="{00000000-0005-0000-0000-0000FD010000}"/>
    <cellStyle name="Normal 3 66 2" xfId="1459" xr:uid="{2AAFFE49-1975-436B-BFCC-76BDBD31FD45}"/>
    <cellStyle name="Normal 3 67" xfId="526" xr:uid="{00000000-0005-0000-0000-0000FE010000}"/>
    <cellStyle name="Normal 3 67 2" xfId="1460" xr:uid="{8B6285A8-D966-4FA8-A9B2-D07A3242CA28}"/>
    <cellStyle name="Normal 3 68" xfId="527" xr:uid="{00000000-0005-0000-0000-0000FF010000}"/>
    <cellStyle name="Normal 3 68 2" xfId="1461" xr:uid="{E2264ADA-4792-4C23-882D-F5EFDA2201C5}"/>
    <cellStyle name="Normal 3 69" xfId="528" xr:uid="{00000000-0005-0000-0000-000000020000}"/>
    <cellStyle name="Normal 3 69 2" xfId="1462" xr:uid="{6E20D181-E9BC-4631-8CB6-56C4E98B6D65}"/>
    <cellStyle name="Normal 3 7" xfId="529" xr:uid="{00000000-0005-0000-0000-000001020000}"/>
    <cellStyle name="Normal 3 7 2" xfId="1463" xr:uid="{2AB58C2A-3BE6-4B7E-A39C-3A6D18685F48}"/>
    <cellStyle name="Normal 3 70" xfId="530" xr:uid="{00000000-0005-0000-0000-000002020000}"/>
    <cellStyle name="Normal 3 70 2" xfId="1464" xr:uid="{BA4DB132-1A43-4727-9CAE-20DB0DCC66DC}"/>
    <cellStyle name="Normal 3 71" xfId="531" xr:uid="{00000000-0005-0000-0000-000003020000}"/>
    <cellStyle name="Normal 3 71 2" xfId="1465" xr:uid="{DAAB17B3-879D-448E-99D8-9E07B79B53AC}"/>
    <cellStyle name="Normal 3 72" xfId="532" xr:uid="{00000000-0005-0000-0000-000004020000}"/>
    <cellStyle name="Normal 3 72 2" xfId="1466" xr:uid="{763250C7-BA2F-43D8-9A79-47ECFE48C78F}"/>
    <cellStyle name="Normal 3 73" xfId="533" xr:uid="{00000000-0005-0000-0000-000005020000}"/>
    <cellStyle name="Normal 3 73 2" xfId="1467" xr:uid="{5953CD94-7694-42DE-9DB9-D413A6D38315}"/>
    <cellStyle name="Normal 3 74" xfId="534" xr:uid="{00000000-0005-0000-0000-000006020000}"/>
    <cellStyle name="Normal 3 74 2" xfId="1468" xr:uid="{CA062863-6A1D-48EF-B89C-7C130574BF4C}"/>
    <cellStyle name="Normal 3 75" xfId="535" xr:uid="{00000000-0005-0000-0000-000007020000}"/>
    <cellStyle name="Normal 3 75 2" xfId="1469" xr:uid="{A8011250-7596-44A8-A333-30DAD135343C}"/>
    <cellStyle name="Normal 3 76" xfId="536" xr:uid="{00000000-0005-0000-0000-000008020000}"/>
    <cellStyle name="Normal 3 76 2" xfId="1470" xr:uid="{E880AF2F-A230-493B-8536-E5D6B5C88F71}"/>
    <cellStyle name="Normal 3 77" xfId="537" xr:uid="{00000000-0005-0000-0000-000009020000}"/>
    <cellStyle name="Normal 3 77 2" xfId="1471" xr:uid="{F847B652-3B00-40CF-BF36-A03325950467}"/>
    <cellStyle name="Normal 3 78" xfId="538" xr:uid="{00000000-0005-0000-0000-00000A020000}"/>
    <cellStyle name="Normal 3 78 2" xfId="1472" xr:uid="{82EF64CE-33F0-4E96-82E2-F3A3401B9832}"/>
    <cellStyle name="Normal 3 79" xfId="539" xr:uid="{00000000-0005-0000-0000-00000B020000}"/>
    <cellStyle name="Normal 3 79 2" xfId="1473" xr:uid="{099D99FD-BD2F-4D80-AEE3-D1B290886A67}"/>
    <cellStyle name="Normal 3 8" xfId="540" xr:uid="{00000000-0005-0000-0000-00000C020000}"/>
    <cellStyle name="Normal 3 8 2" xfId="1474" xr:uid="{0BC3DB59-8EE3-4D40-AEE4-09932F5721C9}"/>
    <cellStyle name="Normal 3 80" xfId="541" xr:uid="{00000000-0005-0000-0000-00000D020000}"/>
    <cellStyle name="Normal 3 80 2" xfId="1475" xr:uid="{E6FB2A3A-8021-49E9-9D2F-09049BA20225}"/>
    <cellStyle name="Normal 3 81" xfId="542" xr:uid="{00000000-0005-0000-0000-00000E020000}"/>
    <cellStyle name="Normal 3 81 2" xfId="1476" xr:uid="{975E001E-4ACF-41B4-9FD2-BFE43D7AF26C}"/>
    <cellStyle name="Normal 3 82" xfId="543" xr:uid="{00000000-0005-0000-0000-00000F020000}"/>
    <cellStyle name="Normal 3 82 2" xfId="1477" xr:uid="{ADEAA6C2-CD91-443E-8765-AFA69240E07E}"/>
    <cellStyle name="Normal 3 83" xfId="544" xr:uid="{00000000-0005-0000-0000-000010020000}"/>
    <cellStyle name="Normal 3 83 2" xfId="1478" xr:uid="{61188414-61B3-4AEF-A44A-625A9A5795E4}"/>
    <cellStyle name="Normal 3 84" xfId="545" xr:uid="{00000000-0005-0000-0000-000011020000}"/>
    <cellStyle name="Normal 3 84 2" xfId="1479" xr:uid="{DC3AC677-16AD-443B-A924-5E9846253F79}"/>
    <cellStyle name="Normal 3 85" xfId="546" xr:uid="{00000000-0005-0000-0000-000012020000}"/>
    <cellStyle name="Normal 3 85 2" xfId="1480" xr:uid="{27AC83F8-48C0-42BC-B065-36301EB4C099}"/>
    <cellStyle name="Normal 3 86" xfId="547" xr:uid="{00000000-0005-0000-0000-000013020000}"/>
    <cellStyle name="Normal 3 86 2" xfId="1481" xr:uid="{70D172F0-74E0-4ED6-B1B9-9032B5A93464}"/>
    <cellStyle name="Normal 3 87" xfId="548" xr:uid="{00000000-0005-0000-0000-000014020000}"/>
    <cellStyle name="Normal 3 87 2" xfId="1482" xr:uid="{7C6E2129-8F56-4A67-A394-93385B3F2E9C}"/>
    <cellStyle name="Normal 3 88" xfId="549" xr:uid="{00000000-0005-0000-0000-000015020000}"/>
    <cellStyle name="Normal 3 88 2" xfId="1483" xr:uid="{9EC35BED-849F-49EB-A08E-0DCA1B0EB7BE}"/>
    <cellStyle name="Normal 3 89" xfId="550" xr:uid="{00000000-0005-0000-0000-000016020000}"/>
    <cellStyle name="Normal 3 89 2" xfId="1484" xr:uid="{377A6E87-3E42-4D5F-9C0F-2132E8CD654D}"/>
    <cellStyle name="Normal 3 9" xfId="551" xr:uid="{00000000-0005-0000-0000-000017020000}"/>
    <cellStyle name="Normal 3 9 2" xfId="1485" xr:uid="{FF9A37D1-6932-4396-B7AE-A2C90F68737C}"/>
    <cellStyle name="Normal 3 90" xfId="552" xr:uid="{00000000-0005-0000-0000-000018020000}"/>
    <cellStyle name="Normal 3 90 2" xfId="1486" xr:uid="{D429F399-5D42-4230-9822-F749E5592F5F}"/>
    <cellStyle name="Normal 3 91" xfId="553" xr:uid="{00000000-0005-0000-0000-000019020000}"/>
    <cellStyle name="Normal 3 91 2" xfId="1487" xr:uid="{D32D20FA-04F7-46D8-B305-D44954F582F0}"/>
    <cellStyle name="Normal 3 92" xfId="554" xr:uid="{00000000-0005-0000-0000-00001A020000}"/>
    <cellStyle name="Normal 3 92 2" xfId="1488" xr:uid="{E95CE50B-150E-4951-A05B-92DD5457F0EE}"/>
    <cellStyle name="Normal 3 93" xfId="555" xr:uid="{00000000-0005-0000-0000-00001B020000}"/>
    <cellStyle name="Normal 3 93 2" xfId="1489" xr:uid="{E94441C1-4972-4B3B-9D87-71D4F64B795E}"/>
    <cellStyle name="Normal 3 94" xfId="556" xr:uid="{00000000-0005-0000-0000-00001C020000}"/>
    <cellStyle name="Normal 3 94 2" xfId="1490" xr:uid="{D1035EA5-3B01-4461-9D14-026929712015}"/>
    <cellStyle name="Normal 3 95" xfId="1215" xr:uid="{31628285-1DCB-4846-AE12-E201B438ED31}"/>
    <cellStyle name="Normal 30" xfId="557" xr:uid="{00000000-0005-0000-0000-00001D020000}"/>
    <cellStyle name="Normal 30 2" xfId="1491" xr:uid="{CBABA28E-D687-4B2E-98BA-96D8DB385D7D}"/>
    <cellStyle name="Normal 31" xfId="558" xr:uid="{00000000-0005-0000-0000-00001E020000}"/>
    <cellStyle name="Normal 31 2" xfId="1492" xr:uid="{B92E4807-5724-4623-A662-C41E09EF8CC1}"/>
    <cellStyle name="Normal 32" xfId="559" xr:uid="{00000000-0005-0000-0000-00001F020000}"/>
    <cellStyle name="Normal 32 2" xfId="1493" xr:uid="{5F747331-B697-4E3D-BB13-61E3A4AA7A15}"/>
    <cellStyle name="Normal 33" xfId="560" xr:uid="{00000000-0005-0000-0000-000020020000}"/>
    <cellStyle name="Normal 33 2" xfId="561" xr:uid="{00000000-0005-0000-0000-000021020000}"/>
    <cellStyle name="Normal 33 2 2" xfId="1495" xr:uid="{C4271D75-A7BA-49CC-950E-BD61CDE60F0F}"/>
    <cellStyle name="Normal 33 3" xfId="1494" xr:uid="{4139FC5F-2D2A-4D8A-ABDC-D94214AB40D1}"/>
    <cellStyle name="Normal 34" xfId="562" xr:uid="{00000000-0005-0000-0000-000022020000}"/>
    <cellStyle name="Normal 34 2" xfId="1496" xr:uid="{CF5293E4-F360-4594-98C9-B1DA6D7E7F6D}"/>
    <cellStyle name="Normal 35" xfId="563" xr:uid="{00000000-0005-0000-0000-000023020000}"/>
    <cellStyle name="Normal 35 2" xfId="1497" xr:uid="{9FDCB7E4-ED23-495B-816E-7A18342C5E40}"/>
    <cellStyle name="Normal 36" xfId="564" xr:uid="{00000000-0005-0000-0000-000024020000}"/>
    <cellStyle name="Normal 36 2" xfId="1498" xr:uid="{4A35B20F-0970-4968-B3BE-64DC33385463}"/>
    <cellStyle name="Normal 36 2 2" xfId="2540" xr:uid="{1901A844-F5D7-4A57-8161-D81812CF0B7D}"/>
    <cellStyle name="Normal 36 2 2 2" xfId="3982" xr:uid="{454C5F77-62F0-4595-84D5-F335FB4DFA70}"/>
    <cellStyle name="Normal 36 2 2 2 2" xfId="6930" xr:uid="{AD59D68A-BD11-4911-AC36-B8B1DEC206B0}"/>
    <cellStyle name="Normal 36 2 2 3" xfId="5489" xr:uid="{C3AEB515-D354-49AA-A06A-BCB0B796BF40}"/>
    <cellStyle name="Normal 36 2 3" xfId="3273" xr:uid="{A4D75C82-3F8A-4F03-A085-88B03E37D6A8}"/>
    <cellStyle name="Normal 36 2 3 2" xfId="6221" xr:uid="{48FF512E-7189-4FE2-A4C3-D3D7EC9B9FCA}"/>
    <cellStyle name="Normal 36 2 4" xfId="4754" xr:uid="{A2738EEE-B97B-4251-A594-7114DD17A751}"/>
    <cellStyle name="Normal 36 3" xfId="2186" xr:uid="{744EBB2B-34ED-48C7-BBE6-9B6BA8B0A773}"/>
    <cellStyle name="Normal 36 3 2" xfId="3631" xr:uid="{6B48CFE4-65AC-4620-ACCB-F8A986C4D43A}"/>
    <cellStyle name="Normal 36 3 2 2" xfId="6579" xr:uid="{FB80E688-000A-46AD-9DD5-01726742DB7C}"/>
    <cellStyle name="Normal 36 3 3" xfId="5136" xr:uid="{8AC55939-92EF-4D42-9B2E-E70BA8A07676}"/>
    <cellStyle name="Normal 36 4" xfId="2920" xr:uid="{08342FCC-8A3D-4069-B643-33A7909B339B}"/>
    <cellStyle name="Normal 36 4 2" xfId="5868" xr:uid="{771E71F9-3682-4C96-8697-00686B9745DA}"/>
    <cellStyle name="Normal 36 5" xfId="4395" xr:uid="{015F4B38-8E3B-4355-B381-20AEFE7F166F}"/>
    <cellStyle name="Normal 37" xfId="565" xr:uid="{00000000-0005-0000-0000-000025020000}"/>
    <cellStyle name="Normal 37 2" xfId="1499" xr:uid="{5F7C32E3-ED5F-4A51-AA27-FCA1FA377329}"/>
    <cellStyle name="Normal 38" xfId="4067" xr:uid="{EBCEF878-7DDE-45D9-9858-5CBAAAE648E0}"/>
    <cellStyle name="Normal 4" xfId="566" xr:uid="{00000000-0005-0000-0000-000026020000}"/>
    <cellStyle name="Normal 4 10" xfId="567" xr:uid="{00000000-0005-0000-0000-000027020000}"/>
    <cellStyle name="Normal 4 10 2" xfId="1501" xr:uid="{03948F2C-C926-44B3-A05A-846CDF225D13}"/>
    <cellStyle name="Normal 4 11" xfId="568" xr:uid="{00000000-0005-0000-0000-000028020000}"/>
    <cellStyle name="Normal 4 11 2" xfId="1502" xr:uid="{40ABB5A7-49F3-4755-AEAF-BFAE4CE3A9AF}"/>
    <cellStyle name="Normal 4 12" xfId="569" xr:uid="{00000000-0005-0000-0000-000029020000}"/>
    <cellStyle name="Normal 4 12 2" xfId="1503" xr:uid="{D902A217-D806-49DB-83F5-0E54570DB6D0}"/>
    <cellStyle name="Normal 4 13" xfId="570" xr:uid="{00000000-0005-0000-0000-00002A020000}"/>
    <cellStyle name="Normal 4 13 2" xfId="1504" xr:uid="{7CEB8F5F-A37C-480B-AFCC-838FBC711D01}"/>
    <cellStyle name="Normal 4 14" xfId="571" xr:uid="{00000000-0005-0000-0000-00002B020000}"/>
    <cellStyle name="Normal 4 14 2" xfId="1505" xr:uid="{7F90B55F-CEE7-49E1-8C48-E39CEA6994EE}"/>
    <cellStyle name="Normal 4 15" xfId="572" xr:uid="{00000000-0005-0000-0000-00002C020000}"/>
    <cellStyle name="Normal 4 15 2" xfId="1506" xr:uid="{7DB8C011-9EEB-486D-8729-992917BD8295}"/>
    <cellStyle name="Normal 4 16" xfId="573" xr:uid="{00000000-0005-0000-0000-00002D020000}"/>
    <cellStyle name="Normal 4 16 2" xfId="1507" xr:uid="{C9D0059E-4496-42FE-B3FB-0D89CC46382A}"/>
    <cellStyle name="Normal 4 17" xfId="574" xr:uid="{00000000-0005-0000-0000-00002E020000}"/>
    <cellStyle name="Normal 4 17 2" xfId="1508" xr:uid="{48196B6D-E8D6-454A-9577-8D80047EB670}"/>
    <cellStyle name="Normal 4 18" xfId="575" xr:uid="{00000000-0005-0000-0000-00002F020000}"/>
    <cellStyle name="Normal 4 18 2" xfId="1509" xr:uid="{1676CA4B-FCD3-4FEF-8DE8-0AD4F858297A}"/>
    <cellStyle name="Normal 4 19" xfId="576" xr:uid="{00000000-0005-0000-0000-000030020000}"/>
    <cellStyle name="Normal 4 19 2" xfId="1510" xr:uid="{16BD4643-B177-48C2-81E6-6D6C56D9CF92}"/>
    <cellStyle name="Normal 4 2" xfId="577" xr:uid="{00000000-0005-0000-0000-000031020000}"/>
    <cellStyle name="Normal 4 2 2" xfId="578" xr:uid="{00000000-0005-0000-0000-000032020000}"/>
    <cellStyle name="Normal 4 2 2 2" xfId="1512" xr:uid="{9F8EB83A-BAD1-4C1F-8FC5-801074A3D925}"/>
    <cellStyle name="Normal 4 2 3" xfId="579" xr:uid="{00000000-0005-0000-0000-000033020000}"/>
    <cellStyle name="Normal 4 2 3 2" xfId="1513" xr:uid="{B0670993-5F4D-47FC-B808-07242D8F4DA3}"/>
    <cellStyle name="Normal 4 2 3 2 2" xfId="2541" xr:uid="{3A7DE647-1247-4E02-AE60-3C023202243C}"/>
    <cellStyle name="Normal 4 2 3 2 2 2" xfId="3983" xr:uid="{506BBDD5-0C4C-4295-AE6F-AF34D51A2426}"/>
    <cellStyle name="Normal 4 2 3 2 2 2 2" xfId="6931" xr:uid="{FC933866-FEFB-4407-963F-81FAB1F85F71}"/>
    <cellStyle name="Normal 4 2 3 2 2 3" xfId="5490" xr:uid="{25BDC99F-C659-4117-9F91-79A344D42E82}"/>
    <cellStyle name="Normal 4 2 3 2 3" xfId="3274" xr:uid="{6D20C0EE-B584-47E2-A20B-6427D852382D}"/>
    <cellStyle name="Normal 4 2 3 2 3 2" xfId="6222" xr:uid="{57D567AA-EF00-4323-A735-C0BFFF4C669A}"/>
    <cellStyle name="Normal 4 2 3 2 4" xfId="4755" xr:uid="{9A4D508D-C5B4-4B10-81EA-72A2EEC8879F}"/>
    <cellStyle name="Normal 4 2 3 3" xfId="2187" xr:uid="{588F23DE-95D4-4E39-9213-B82F27B5A07D}"/>
    <cellStyle name="Normal 4 2 3 3 2" xfId="3632" xr:uid="{B4EFE99A-A07E-43E3-A8A1-DA1C0145C541}"/>
    <cellStyle name="Normal 4 2 3 3 2 2" xfId="6580" xr:uid="{C9B59F79-61A5-477A-803F-97206E6BD9B0}"/>
    <cellStyle name="Normal 4 2 3 3 3" xfId="5137" xr:uid="{654AE23B-1E59-4C48-BB1C-77F9338BF496}"/>
    <cellStyle name="Normal 4 2 3 4" xfId="2921" xr:uid="{62422407-6310-489B-8C60-7D6922E9CEDD}"/>
    <cellStyle name="Normal 4 2 3 4 2" xfId="5869" xr:uid="{72281413-5221-4A4D-B439-6FAF7235319E}"/>
    <cellStyle name="Normal 4 2 3 5" xfId="4396" xr:uid="{04EDCB74-F981-4880-B42F-185ED162EC52}"/>
    <cellStyle name="Normal 4 2 4" xfId="1511" xr:uid="{DA87D4D3-6F8E-44F0-86E3-989C23A00BD9}"/>
    <cellStyle name="Normal 4 20" xfId="580" xr:uid="{00000000-0005-0000-0000-000034020000}"/>
    <cellStyle name="Normal 4 20 2" xfId="1514" xr:uid="{83D7C193-7ADE-4F21-A9A1-2AC069B3F5FD}"/>
    <cellStyle name="Normal 4 21" xfId="581" xr:uid="{00000000-0005-0000-0000-000035020000}"/>
    <cellStyle name="Normal 4 21 2" xfId="1515" xr:uid="{830153C5-E00D-49C1-A1E5-A1E6CBA599F8}"/>
    <cellStyle name="Normal 4 22" xfId="582" xr:uid="{00000000-0005-0000-0000-000036020000}"/>
    <cellStyle name="Normal 4 22 2" xfId="1516" xr:uid="{238037DE-E312-4DC8-A6D2-D4DBD90A3AD5}"/>
    <cellStyle name="Normal 4 23" xfId="583" xr:uid="{00000000-0005-0000-0000-000037020000}"/>
    <cellStyle name="Normal 4 23 2" xfId="1517" xr:uid="{2124A591-9A72-47FC-B4FA-C446A3DD4D3C}"/>
    <cellStyle name="Normal 4 24" xfId="584" xr:uid="{00000000-0005-0000-0000-000038020000}"/>
    <cellStyle name="Normal 4 24 2" xfId="1518" xr:uid="{81682E43-0D42-4510-92A7-DCBCF7FD6CF4}"/>
    <cellStyle name="Normal 4 25" xfId="585" xr:uid="{00000000-0005-0000-0000-000039020000}"/>
    <cellStyle name="Normal 4 25 2" xfId="1519" xr:uid="{E5C9E7E7-0867-490C-A9EB-3FE1D5EF440C}"/>
    <cellStyle name="Normal 4 26" xfId="586" xr:uid="{00000000-0005-0000-0000-00003A020000}"/>
    <cellStyle name="Normal 4 26 2" xfId="1520" xr:uid="{87DC8666-FEF5-41F4-A791-412247688F9E}"/>
    <cellStyle name="Normal 4 27" xfId="587" xr:uid="{00000000-0005-0000-0000-00003B020000}"/>
    <cellStyle name="Normal 4 27 2" xfId="1521" xr:uid="{D12F76B4-3306-4242-9BB5-713B2DD6E26C}"/>
    <cellStyle name="Normal 4 28" xfId="588" xr:uid="{00000000-0005-0000-0000-00003C020000}"/>
    <cellStyle name="Normal 4 28 2" xfId="1522" xr:uid="{058821DF-458B-4D9A-AD7A-E05416A7391D}"/>
    <cellStyle name="Normal 4 29" xfId="589" xr:uid="{00000000-0005-0000-0000-00003D020000}"/>
    <cellStyle name="Normal 4 29 2" xfId="1523" xr:uid="{C8332259-DF9E-46D0-87F7-868D6B2D42C1}"/>
    <cellStyle name="Normal 4 3" xfId="590" xr:uid="{00000000-0005-0000-0000-00003E020000}"/>
    <cellStyle name="Normal 4 3 2" xfId="1524" xr:uid="{2CB3054F-F1D2-4DE6-82DA-A300C44B1519}"/>
    <cellStyle name="Normal 4 30" xfId="591" xr:uid="{00000000-0005-0000-0000-00003F020000}"/>
    <cellStyle name="Normal 4 30 2" xfId="1525" xr:uid="{226D8353-678D-43CF-9085-452C5CCF9F06}"/>
    <cellStyle name="Normal 4 31" xfId="592" xr:uid="{00000000-0005-0000-0000-000040020000}"/>
    <cellStyle name="Normal 4 31 2" xfId="1526" xr:uid="{BF6BE068-F16B-4199-B64E-95D0BEF7C318}"/>
    <cellStyle name="Normal 4 32" xfId="593" xr:uid="{00000000-0005-0000-0000-000041020000}"/>
    <cellStyle name="Normal 4 32 2" xfId="1527" xr:uid="{6A7E5C04-B091-458A-9757-9887FE369C3D}"/>
    <cellStyle name="Normal 4 33" xfId="594" xr:uid="{00000000-0005-0000-0000-000042020000}"/>
    <cellStyle name="Normal 4 33 2" xfId="1528" xr:uid="{4E378326-AC79-4382-A24D-4677C0608EEF}"/>
    <cellStyle name="Normal 4 34" xfId="595" xr:uid="{00000000-0005-0000-0000-000043020000}"/>
    <cellStyle name="Normal 4 34 2" xfId="1529" xr:uid="{5784331D-A1D8-4A0E-921D-0E7ADB724D29}"/>
    <cellStyle name="Normal 4 35" xfId="596" xr:uid="{00000000-0005-0000-0000-000044020000}"/>
    <cellStyle name="Normal 4 35 2" xfId="1530" xr:uid="{41B7773E-2F1F-426D-8746-5975BE496B88}"/>
    <cellStyle name="Normal 4 36" xfId="597" xr:uid="{00000000-0005-0000-0000-000045020000}"/>
    <cellStyle name="Normal 4 36 2" xfId="1531" xr:uid="{A6D9BB36-5E89-4C89-B1AC-6706ED46849D}"/>
    <cellStyle name="Normal 4 37" xfId="598" xr:uid="{00000000-0005-0000-0000-000046020000}"/>
    <cellStyle name="Normal 4 37 2" xfId="1532" xr:uid="{C39C2088-EEE6-4FAD-B112-36F516C284DD}"/>
    <cellStyle name="Normal 4 38" xfId="599" xr:uid="{00000000-0005-0000-0000-000047020000}"/>
    <cellStyle name="Normal 4 38 2" xfId="1533" xr:uid="{A57A2DC5-4586-416D-AFDB-C40EAEA90694}"/>
    <cellStyle name="Normal 4 39" xfId="600" xr:uid="{00000000-0005-0000-0000-000048020000}"/>
    <cellStyle name="Normal 4 39 2" xfId="1534" xr:uid="{FB76E638-4D7B-4198-B4E3-37ADD0A9BE7E}"/>
    <cellStyle name="Normal 4 4" xfId="601" xr:uid="{00000000-0005-0000-0000-000049020000}"/>
    <cellStyle name="Normal 4 4 2" xfId="1535" xr:uid="{9985C855-3559-4A8E-921F-FBE673C4EC1B}"/>
    <cellStyle name="Normal 4 40" xfId="602" xr:uid="{00000000-0005-0000-0000-00004A020000}"/>
    <cellStyle name="Normal 4 40 2" xfId="1536" xr:uid="{8AF2686F-9C22-4B3B-82CE-E06C8992126D}"/>
    <cellStyle name="Normal 4 41" xfId="603" xr:uid="{00000000-0005-0000-0000-00004B020000}"/>
    <cellStyle name="Normal 4 41 2" xfId="1537" xr:uid="{AC10CB5B-13CC-4558-8EC5-E14A5D81DE06}"/>
    <cellStyle name="Normal 4 42" xfId="604" xr:uid="{00000000-0005-0000-0000-00004C020000}"/>
    <cellStyle name="Normal 4 42 2" xfId="1538" xr:uid="{F5CA8D45-81D3-4702-B147-702D215EAFBE}"/>
    <cellStyle name="Normal 4 43" xfId="605" xr:uid="{00000000-0005-0000-0000-00004D020000}"/>
    <cellStyle name="Normal 4 43 2" xfId="1539" xr:uid="{A2ABB358-B991-4D45-AF3E-4AAAFDF37A56}"/>
    <cellStyle name="Normal 4 44" xfId="606" xr:uid="{00000000-0005-0000-0000-00004E020000}"/>
    <cellStyle name="Normal 4 44 2" xfId="1540" xr:uid="{BA8034A9-7829-4C5F-906E-D0F57B8B47B8}"/>
    <cellStyle name="Normal 4 45" xfId="607" xr:uid="{00000000-0005-0000-0000-00004F020000}"/>
    <cellStyle name="Normal 4 45 2" xfId="1541" xr:uid="{1CD0CF62-57C0-4F0E-AE36-712007369768}"/>
    <cellStyle name="Normal 4 46" xfId="608" xr:uid="{00000000-0005-0000-0000-000050020000}"/>
    <cellStyle name="Normal 4 46 2" xfId="1542" xr:uid="{D64F9B03-5654-4B4E-B1B9-011AF94B9085}"/>
    <cellStyle name="Normal 4 47" xfId="609" xr:uid="{00000000-0005-0000-0000-000051020000}"/>
    <cellStyle name="Normal 4 47 2" xfId="1543" xr:uid="{FA2B52F8-5FC7-43FF-95DB-E94FEABF07FB}"/>
    <cellStyle name="Normal 4 48" xfId="610" xr:uid="{00000000-0005-0000-0000-000052020000}"/>
    <cellStyle name="Normal 4 48 2" xfId="1544" xr:uid="{46D99D88-14D5-4560-89BA-53E4EE016ADB}"/>
    <cellStyle name="Normal 4 49" xfId="611" xr:uid="{00000000-0005-0000-0000-000053020000}"/>
    <cellStyle name="Normal 4 49 2" xfId="1545" xr:uid="{D04E34FA-1D33-4107-BB7D-856BB89C8B2C}"/>
    <cellStyle name="Normal 4 5" xfId="612" xr:uid="{00000000-0005-0000-0000-000054020000}"/>
    <cellStyle name="Normal 4 5 2" xfId="1546" xr:uid="{20487F2B-8B96-45B8-A02E-78497A741CBA}"/>
    <cellStyle name="Normal 4 50" xfId="613" xr:uid="{00000000-0005-0000-0000-000055020000}"/>
    <cellStyle name="Normal 4 50 2" xfId="1547" xr:uid="{9FCB164D-7DAA-4195-8EBB-657196014974}"/>
    <cellStyle name="Normal 4 51" xfId="614" xr:uid="{00000000-0005-0000-0000-000056020000}"/>
    <cellStyle name="Normal 4 51 2" xfId="1548" xr:uid="{1DF754DB-D714-4085-924A-78AB88011F22}"/>
    <cellStyle name="Normal 4 52" xfId="615" xr:uid="{00000000-0005-0000-0000-000057020000}"/>
    <cellStyle name="Normal 4 52 2" xfId="1549" xr:uid="{2B227D3D-535E-4E0B-B308-9D1047A96AD1}"/>
    <cellStyle name="Normal 4 53" xfId="616" xr:uid="{00000000-0005-0000-0000-000058020000}"/>
    <cellStyle name="Normal 4 53 2" xfId="1550" xr:uid="{C211A886-EDC9-4F4C-B486-8916D8D867F3}"/>
    <cellStyle name="Normal 4 54" xfId="617" xr:uid="{00000000-0005-0000-0000-000059020000}"/>
    <cellStyle name="Normal 4 54 2" xfId="1551" xr:uid="{6253B148-ECB3-4713-B70C-505E111E0F7D}"/>
    <cellStyle name="Normal 4 55" xfId="618" xr:uid="{00000000-0005-0000-0000-00005A020000}"/>
    <cellStyle name="Normal 4 55 2" xfId="1552" xr:uid="{58378C1C-BCA4-4A71-B9C5-A8E6673F706B}"/>
    <cellStyle name="Normal 4 56" xfId="619" xr:uid="{00000000-0005-0000-0000-00005B020000}"/>
    <cellStyle name="Normal 4 56 2" xfId="1553" xr:uid="{0C3F7E82-7008-4981-9103-0B61037F8696}"/>
    <cellStyle name="Normal 4 57" xfId="620" xr:uid="{00000000-0005-0000-0000-00005C020000}"/>
    <cellStyle name="Normal 4 57 2" xfId="1554" xr:uid="{71B87FF9-C36C-45AD-9A7A-9A582115E001}"/>
    <cellStyle name="Normal 4 58" xfId="621" xr:uid="{00000000-0005-0000-0000-00005D020000}"/>
    <cellStyle name="Normal 4 58 2" xfId="1555" xr:uid="{18ADEB38-8375-4505-9427-44D0FBE35F79}"/>
    <cellStyle name="Normal 4 59" xfId="622" xr:uid="{00000000-0005-0000-0000-00005E020000}"/>
    <cellStyle name="Normal 4 59 2" xfId="1556" xr:uid="{B0D4CD68-9640-413F-8FB9-1EE51B777051}"/>
    <cellStyle name="Normal 4 6" xfId="623" xr:uid="{00000000-0005-0000-0000-00005F020000}"/>
    <cellStyle name="Normal 4 6 2" xfId="1557" xr:uid="{1DD5772A-B34D-474E-9E15-E26F084BBFAE}"/>
    <cellStyle name="Normal 4 60" xfId="624" xr:uid="{00000000-0005-0000-0000-000060020000}"/>
    <cellStyle name="Normal 4 60 2" xfId="1558" xr:uid="{503A981F-012E-41FB-8915-AB037A55A7AC}"/>
    <cellStyle name="Normal 4 61" xfId="625" xr:uid="{00000000-0005-0000-0000-000061020000}"/>
    <cellStyle name="Normal 4 61 2" xfId="1559" xr:uid="{D70DCEB2-1F78-4E44-A198-2948F680BD41}"/>
    <cellStyle name="Normal 4 62" xfId="626" xr:uid="{00000000-0005-0000-0000-000062020000}"/>
    <cellStyle name="Normal 4 62 2" xfId="1560" xr:uid="{CB833756-3197-4EF4-A402-8E470FF4AAE3}"/>
    <cellStyle name="Normal 4 63" xfId="627" xr:uid="{00000000-0005-0000-0000-000063020000}"/>
    <cellStyle name="Normal 4 63 2" xfId="1561" xr:uid="{45AFA344-81A6-400A-90E8-299D93663A34}"/>
    <cellStyle name="Normal 4 64" xfId="628" xr:uid="{00000000-0005-0000-0000-000064020000}"/>
    <cellStyle name="Normal 4 64 2" xfId="1562" xr:uid="{E56748E6-1879-4434-80CA-D7E72F72967B}"/>
    <cellStyle name="Normal 4 65" xfId="629" xr:uid="{00000000-0005-0000-0000-000065020000}"/>
    <cellStyle name="Normal 4 65 2" xfId="1563" xr:uid="{67F7C27E-8190-4016-B65C-CC70ACF9F754}"/>
    <cellStyle name="Normal 4 66" xfId="630" xr:uid="{00000000-0005-0000-0000-000066020000}"/>
    <cellStyle name="Normal 4 66 2" xfId="1564" xr:uid="{4C573ED2-AE9B-4A05-A744-B1508110B258}"/>
    <cellStyle name="Normal 4 67" xfId="631" xr:uid="{00000000-0005-0000-0000-000067020000}"/>
    <cellStyle name="Normal 4 67 2" xfId="1565" xr:uid="{4C54C850-70A7-4E18-8F99-AFD593876359}"/>
    <cellStyle name="Normal 4 68" xfId="632" xr:uid="{00000000-0005-0000-0000-000068020000}"/>
    <cellStyle name="Normal 4 68 2" xfId="1566" xr:uid="{01B8CDC6-5DEE-47E5-80C2-41D2DA6921C5}"/>
    <cellStyle name="Normal 4 69" xfId="633" xr:uid="{00000000-0005-0000-0000-000069020000}"/>
    <cellStyle name="Normal 4 69 2" xfId="1567" xr:uid="{332CAED2-4B31-499E-A7F1-1E95070ECA03}"/>
    <cellStyle name="Normal 4 7" xfId="634" xr:uid="{00000000-0005-0000-0000-00006A020000}"/>
    <cellStyle name="Normal 4 7 2" xfId="1568" xr:uid="{EED64C94-33ED-492B-91C5-B7BDADF6345C}"/>
    <cellStyle name="Normal 4 70" xfId="635" xr:uid="{00000000-0005-0000-0000-00006B020000}"/>
    <cellStyle name="Normal 4 70 2" xfId="1569" xr:uid="{8F8434FD-8604-41CE-ADD2-EF2EEF730324}"/>
    <cellStyle name="Normal 4 71" xfId="636" xr:uid="{00000000-0005-0000-0000-00006C020000}"/>
    <cellStyle name="Normal 4 71 2" xfId="1570" xr:uid="{7C99B9DA-9049-40B3-A74A-3BA7781826C3}"/>
    <cellStyle name="Normal 4 72" xfId="637" xr:uid="{00000000-0005-0000-0000-00006D020000}"/>
    <cellStyle name="Normal 4 72 2" xfId="1571" xr:uid="{BC5C2A69-5782-4FAE-B201-177AE59DA487}"/>
    <cellStyle name="Normal 4 73" xfId="638" xr:uid="{00000000-0005-0000-0000-00006E020000}"/>
    <cellStyle name="Normal 4 73 2" xfId="1572" xr:uid="{18C5ECE5-6BE6-4361-AAA5-C294CB0289C5}"/>
    <cellStyle name="Normal 4 74" xfId="639" xr:uid="{00000000-0005-0000-0000-00006F020000}"/>
    <cellStyle name="Normal 4 74 2" xfId="1573" xr:uid="{ED9E0CF4-9A7E-4F8C-B5D2-CC4C8C41A2DB}"/>
    <cellStyle name="Normal 4 75" xfId="640" xr:uid="{00000000-0005-0000-0000-000070020000}"/>
    <cellStyle name="Normal 4 75 2" xfId="1574" xr:uid="{1F4E6F2C-605F-47B7-A8FF-555B5EF1D022}"/>
    <cellStyle name="Normal 4 76" xfId="641" xr:uid="{00000000-0005-0000-0000-000071020000}"/>
    <cellStyle name="Normal 4 76 2" xfId="1575" xr:uid="{26E2188C-267A-4DF6-857A-7E72172CFF9A}"/>
    <cellStyle name="Normal 4 77" xfId="642" xr:uid="{00000000-0005-0000-0000-000072020000}"/>
    <cellStyle name="Normal 4 77 2" xfId="1576" xr:uid="{0A3DBDAA-541C-4B99-9727-54C31A7BBA34}"/>
    <cellStyle name="Normal 4 78" xfId="643" xr:uid="{00000000-0005-0000-0000-000073020000}"/>
    <cellStyle name="Normal 4 78 2" xfId="1577" xr:uid="{6B7A9D70-EF04-4C5C-91CF-AA0B229B52D0}"/>
    <cellStyle name="Normal 4 79" xfId="644" xr:uid="{00000000-0005-0000-0000-000074020000}"/>
    <cellStyle name="Normal 4 79 2" xfId="1578" xr:uid="{416384BA-7F79-4152-9FB3-FDAA19261D37}"/>
    <cellStyle name="Normal 4 8" xfId="645" xr:uid="{00000000-0005-0000-0000-000075020000}"/>
    <cellStyle name="Normal 4 8 2" xfId="1579" xr:uid="{9CBC71B6-A354-4862-A940-70BE87FDF312}"/>
    <cellStyle name="Normal 4 80" xfId="646" xr:uid="{00000000-0005-0000-0000-000076020000}"/>
    <cellStyle name="Normal 4 80 2" xfId="1580" xr:uid="{C08670DE-AD60-4FEC-902D-29F7A02A013D}"/>
    <cellStyle name="Normal 4 81" xfId="647" xr:uid="{00000000-0005-0000-0000-000077020000}"/>
    <cellStyle name="Normal 4 81 2" xfId="1581" xr:uid="{E159C6AA-9E4C-47B4-95C5-24C4AABA3E89}"/>
    <cellStyle name="Normal 4 82" xfId="648" xr:uid="{00000000-0005-0000-0000-000078020000}"/>
    <cellStyle name="Normal 4 82 2" xfId="1582" xr:uid="{2E3C0378-30BB-4CE9-8EDB-DCA8814FE221}"/>
    <cellStyle name="Normal 4 83" xfId="649" xr:uid="{00000000-0005-0000-0000-000079020000}"/>
    <cellStyle name="Normal 4 83 2" xfId="1583" xr:uid="{F455A9C3-E2D2-4996-8386-569C32DEE60E}"/>
    <cellStyle name="Normal 4 84" xfId="650" xr:uid="{00000000-0005-0000-0000-00007A020000}"/>
    <cellStyle name="Normal 4 84 2" xfId="1584" xr:uid="{9393FEA8-E7F8-465D-ADFF-89256295684E}"/>
    <cellStyle name="Normal 4 85" xfId="651" xr:uid="{00000000-0005-0000-0000-00007B020000}"/>
    <cellStyle name="Normal 4 85 2" xfId="1585" xr:uid="{EC6E5C86-3263-4C58-875E-0BF7D7C7F9B8}"/>
    <cellStyle name="Normal 4 86" xfId="652" xr:uid="{00000000-0005-0000-0000-00007C020000}"/>
    <cellStyle name="Normal 4 86 2" xfId="1586" xr:uid="{80EEB8B2-2919-48B2-A9C7-5A7607055E35}"/>
    <cellStyle name="Normal 4 87" xfId="653" xr:uid="{00000000-0005-0000-0000-00007D020000}"/>
    <cellStyle name="Normal 4 87 2" xfId="1587" xr:uid="{A3B3F375-4865-45E2-BD32-0A81807C86B2}"/>
    <cellStyle name="Normal 4 88" xfId="654" xr:uid="{00000000-0005-0000-0000-00007E020000}"/>
    <cellStyle name="Normal 4 88 2" xfId="1588" xr:uid="{DB9B898E-198F-4074-963B-72CC024239B1}"/>
    <cellStyle name="Normal 4 89" xfId="655" xr:uid="{00000000-0005-0000-0000-00007F020000}"/>
    <cellStyle name="Normal 4 89 2" xfId="1589" xr:uid="{CE35AB41-59D2-4196-A5E5-E61275DCED7B}"/>
    <cellStyle name="Normal 4 9" xfId="656" xr:uid="{00000000-0005-0000-0000-000080020000}"/>
    <cellStyle name="Normal 4 9 2" xfId="1590" xr:uid="{38133917-97DF-4AE8-8D98-0056380036FC}"/>
    <cellStyle name="Normal 4 90" xfId="657" xr:uid="{00000000-0005-0000-0000-000081020000}"/>
    <cellStyle name="Normal 4 90 2" xfId="1591" xr:uid="{73D2E6DF-A04B-4DA0-98EC-D37FDE3BAFEB}"/>
    <cellStyle name="Normal 4 91" xfId="658" xr:uid="{00000000-0005-0000-0000-000082020000}"/>
    <cellStyle name="Normal 4 91 2" xfId="1592" xr:uid="{47533DBD-8BC4-49F3-9D06-77F29B6DD149}"/>
    <cellStyle name="Normal 4 92" xfId="659" xr:uid="{00000000-0005-0000-0000-000083020000}"/>
    <cellStyle name="Normal 4 92 2" xfId="1593" xr:uid="{459BB724-C6BE-4550-9BC1-8F4F58329B1B}"/>
    <cellStyle name="Normal 4 93" xfId="660" xr:uid="{00000000-0005-0000-0000-000084020000}"/>
    <cellStyle name="Normal 4 93 2" xfId="1594" xr:uid="{35BE13D9-0DD6-4003-BA7A-2E4E3E7DFA4E}"/>
    <cellStyle name="Normal 4 93 2 2" xfId="2542" xr:uid="{8E2D4D02-BA8A-4C89-ADFF-5D75FD2D5B9E}"/>
    <cellStyle name="Normal 4 93 2 2 2" xfId="3984" xr:uid="{8ADC8C94-7A0F-48CF-B33F-B2AFEA69AB2C}"/>
    <cellStyle name="Normal 4 93 2 2 2 2" xfId="6932" xr:uid="{C60DD218-39CA-4960-8B30-E08995560079}"/>
    <cellStyle name="Normal 4 93 2 2 3" xfId="5491" xr:uid="{B7A08AEC-6609-4D8F-B54D-27167B74589B}"/>
    <cellStyle name="Normal 4 93 2 3" xfId="3275" xr:uid="{F94039DF-5FB6-4EC9-84C2-9655E9377A57}"/>
    <cellStyle name="Normal 4 93 2 3 2" xfId="6223" xr:uid="{F4F8BEA9-E8FA-43E1-8D7F-2D3F60B32D27}"/>
    <cellStyle name="Normal 4 93 2 4" xfId="4756" xr:uid="{5389BC88-803F-4E16-8CDD-7548B2EF57FC}"/>
    <cellStyle name="Normal 4 93 3" xfId="2188" xr:uid="{932CFD39-F28B-48E8-B48B-0D330A8F665C}"/>
    <cellStyle name="Normal 4 93 3 2" xfId="3633" xr:uid="{D60E607E-7529-4A28-B3D0-24780CA5FA2D}"/>
    <cellStyle name="Normal 4 93 3 2 2" xfId="6581" xr:uid="{A038A33A-1F1C-4EE2-8A1D-0BDB1B2BE248}"/>
    <cellStyle name="Normal 4 93 3 3" xfId="5138" xr:uid="{0E392223-15DA-4A6E-B7A8-42AC2C6D793C}"/>
    <cellStyle name="Normal 4 93 4" xfId="2922" xr:uid="{013849B7-2EE1-45BF-A8D3-D685F1419052}"/>
    <cellStyle name="Normal 4 93 4 2" xfId="5870" xr:uid="{EE899CF4-EAE0-47C1-B231-588511DCEB32}"/>
    <cellStyle name="Normal 4 93 5" xfId="4397" xr:uid="{EC8A85F2-D847-43FC-90D0-10191C3F5567}"/>
    <cellStyle name="Normal 4 94" xfId="661" xr:uid="{00000000-0005-0000-0000-000085020000}"/>
    <cellStyle name="Normal 4 94 2" xfId="1595" xr:uid="{ED52D8D1-7DCE-402A-83C0-63953B688670}"/>
    <cellStyle name="Normal 4 94 2 2" xfId="2543" xr:uid="{A921DD5E-562D-4865-9D3D-346F8059A206}"/>
    <cellStyle name="Normal 4 94 2 2 2" xfId="3985" xr:uid="{C4D4EC3D-B9BC-406C-9F8D-57B44502F34D}"/>
    <cellStyle name="Normal 4 94 2 2 2 2" xfId="6933" xr:uid="{C8812071-3F85-4930-945C-4B8A90633EE3}"/>
    <cellStyle name="Normal 4 94 2 2 3" xfId="5492" xr:uid="{89EE86F3-8C2C-41DA-A266-216E2246B123}"/>
    <cellStyle name="Normal 4 94 2 3" xfId="3276" xr:uid="{9A23CF57-A07B-4AD8-A6CC-1CE4F6C5A85F}"/>
    <cellStyle name="Normal 4 94 2 3 2" xfId="6224" xr:uid="{0858AEF0-74B1-44AF-AE5E-C49AE7AEE986}"/>
    <cellStyle name="Normal 4 94 2 4" xfId="4757" xr:uid="{9CBFDFA1-F26A-4B38-A674-AF23171B8124}"/>
    <cellStyle name="Normal 4 94 3" xfId="2189" xr:uid="{2B0B5F5D-B86B-465D-A5B6-B52153F93683}"/>
    <cellStyle name="Normal 4 94 3 2" xfId="3634" xr:uid="{7D54F966-D726-47AA-A40A-5C563304747A}"/>
    <cellStyle name="Normal 4 94 3 2 2" xfId="6582" xr:uid="{09430C35-5B6D-4359-87C3-D001E17D7C42}"/>
    <cellStyle name="Normal 4 94 3 3" xfId="5139" xr:uid="{834FF5EC-0FBD-4893-A9E8-33A739176DD0}"/>
    <cellStyle name="Normal 4 94 4" xfId="2923" xr:uid="{93E4A8E2-451B-4C76-9D30-C7BF5FA189FE}"/>
    <cellStyle name="Normal 4 94 4 2" xfId="5871" xr:uid="{91960B51-1BC3-41E3-B0A5-F453808DB8F6}"/>
    <cellStyle name="Normal 4 94 5" xfId="4398" xr:uid="{7FAA901A-7DFC-4C4F-BEF7-19E5FB83A1B0}"/>
    <cellStyle name="Normal 4 95" xfId="1500" xr:uid="{215E14B7-D2C0-45C2-B217-805D64C6AF6F}"/>
    <cellStyle name="Normal 5" xfId="662" xr:uid="{00000000-0005-0000-0000-000086020000}"/>
    <cellStyle name="Normal 5 10" xfId="663" xr:uid="{00000000-0005-0000-0000-000087020000}"/>
    <cellStyle name="Normal 5 10 2" xfId="664" xr:uid="{00000000-0005-0000-0000-000088020000}"/>
    <cellStyle name="Normal 5 10 2 2" xfId="1598" xr:uid="{B3085802-5B38-4C7E-BABF-791222231B19}"/>
    <cellStyle name="Normal 5 10 3" xfId="1597" xr:uid="{CDF017DE-A336-477A-857C-D2AFAB587BE9}"/>
    <cellStyle name="Normal 5 11" xfId="665" xr:uid="{00000000-0005-0000-0000-000089020000}"/>
    <cellStyle name="Normal 5 11 2" xfId="666" xr:uid="{00000000-0005-0000-0000-00008A020000}"/>
    <cellStyle name="Normal 5 11 2 2" xfId="1600" xr:uid="{41E74E7D-6CDF-4275-A017-5C0C64350796}"/>
    <cellStyle name="Normal 5 11 3" xfId="1599" xr:uid="{C83331D9-CEDF-478E-AEC4-49BC27F6512A}"/>
    <cellStyle name="Normal 5 12" xfId="667" xr:uid="{00000000-0005-0000-0000-00008B020000}"/>
    <cellStyle name="Normal 5 12 2" xfId="668" xr:uid="{00000000-0005-0000-0000-00008C020000}"/>
    <cellStyle name="Normal 5 12 2 2" xfId="1602" xr:uid="{64DA4005-41E7-4926-ABCD-C752080FD038}"/>
    <cellStyle name="Normal 5 12 3" xfId="1601" xr:uid="{F38305A5-6183-471D-B5CA-AB92031DA797}"/>
    <cellStyle name="Normal 5 13" xfId="669" xr:uid="{00000000-0005-0000-0000-00008D020000}"/>
    <cellStyle name="Normal 5 13 2" xfId="670" xr:uid="{00000000-0005-0000-0000-00008E020000}"/>
    <cellStyle name="Normal 5 13 2 2" xfId="1604" xr:uid="{89B85B90-5ED9-4D9B-BE44-692FF46C127C}"/>
    <cellStyle name="Normal 5 13 3" xfId="1603" xr:uid="{AD09076B-5FC9-4900-B42B-6BD0A6690E76}"/>
    <cellStyle name="Normal 5 14" xfId="671" xr:uid="{00000000-0005-0000-0000-00008F020000}"/>
    <cellStyle name="Normal 5 14 2" xfId="672" xr:uid="{00000000-0005-0000-0000-000090020000}"/>
    <cellStyle name="Normal 5 14 2 2" xfId="1606" xr:uid="{CBCCC516-C4AE-46C7-8129-504B84945741}"/>
    <cellStyle name="Normal 5 14 3" xfId="1605" xr:uid="{955B0827-4E9C-4DA9-88E2-4ED504B05B4D}"/>
    <cellStyle name="Normal 5 15" xfId="673" xr:uid="{00000000-0005-0000-0000-000091020000}"/>
    <cellStyle name="Normal 5 15 2" xfId="674" xr:uid="{00000000-0005-0000-0000-000092020000}"/>
    <cellStyle name="Normal 5 15 2 2" xfId="1608" xr:uid="{0187FD37-FFC6-45FA-A70D-0CDBA68E8BC7}"/>
    <cellStyle name="Normal 5 15 3" xfId="1607" xr:uid="{606B5CAC-1121-4FC7-9167-D4108305A450}"/>
    <cellStyle name="Normal 5 16" xfId="675" xr:uid="{00000000-0005-0000-0000-000093020000}"/>
    <cellStyle name="Normal 5 16 2" xfId="676" xr:uid="{00000000-0005-0000-0000-000094020000}"/>
    <cellStyle name="Normal 5 16 2 2" xfId="1610" xr:uid="{391A842F-6A26-4FE5-85CC-1BD4D2EFC7EA}"/>
    <cellStyle name="Normal 5 16 3" xfId="1609" xr:uid="{94F657E9-9FF4-4673-8568-07E3E09C224D}"/>
    <cellStyle name="Normal 5 17" xfId="677" xr:uid="{00000000-0005-0000-0000-000095020000}"/>
    <cellStyle name="Normal 5 17 2" xfId="678" xr:uid="{00000000-0005-0000-0000-000096020000}"/>
    <cellStyle name="Normal 5 17 2 2" xfId="1612" xr:uid="{A825E794-A146-4077-A18E-F3F6A0CD8568}"/>
    <cellStyle name="Normal 5 17 3" xfId="1611" xr:uid="{45DDE7D9-AC59-496A-9DB9-4DBB1E9DC716}"/>
    <cellStyle name="Normal 5 18" xfId="679" xr:uid="{00000000-0005-0000-0000-000097020000}"/>
    <cellStyle name="Normal 5 18 2" xfId="680" xr:uid="{00000000-0005-0000-0000-000098020000}"/>
    <cellStyle name="Normal 5 18 2 2" xfId="1614" xr:uid="{97D541D9-18EC-43D5-A75B-BAFE75BB56B9}"/>
    <cellStyle name="Normal 5 18 3" xfId="1613" xr:uid="{308F2A5E-EA72-4BD8-90A0-DC95FB1DAD76}"/>
    <cellStyle name="Normal 5 19" xfId="681" xr:uid="{00000000-0005-0000-0000-000099020000}"/>
    <cellStyle name="Normal 5 19 2" xfId="682" xr:uid="{00000000-0005-0000-0000-00009A020000}"/>
    <cellStyle name="Normal 5 19 2 2" xfId="1616" xr:uid="{E57E2975-DF7E-439C-A5CF-6350B1CB4783}"/>
    <cellStyle name="Normal 5 19 3" xfId="1615" xr:uid="{3EA5C8E2-1FAB-4E1D-9DF6-B5987FC741AF}"/>
    <cellStyle name="Normal 5 2" xfId="683" xr:uid="{00000000-0005-0000-0000-00009B020000}"/>
    <cellStyle name="Normal 5 2 2" xfId="684" xr:uid="{00000000-0005-0000-0000-00009C020000}"/>
    <cellStyle name="Normal 5 2 2 2" xfId="1618" xr:uid="{45B983D8-D68D-4714-8C26-ECE47455F1F6}"/>
    <cellStyle name="Normal 5 2 3" xfId="685" xr:uid="{00000000-0005-0000-0000-00009D020000}"/>
    <cellStyle name="Normal 5 2 3 2" xfId="1619" xr:uid="{8F1621B5-1770-4039-ACE3-CA917E433151}"/>
    <cellStyle name="Normal 5 2 4" xfId="686" xr:uid="{00000000-0005-0000-0000-00009E020000}"/>
    <cellStyle name="Normal 5 2 4 2" xfId="1620" xr:uid="{839134FE-593D-4CC6-8048-90644AAB5782}"/>
    <cellStyle name="Normal 5 2 4 2 2" xfId="2544" xr:uid="{65ED2C58-8FF2-4F50-A467-11A9B7C2DFB1}"/>
    <cellStyle name="Normal 5 2 4 2 2 2" xfId="3986" xr:uid="{B46B0A1D-1917-49F5-AE03-EBDEBC955D7B}"/>
    <cellStyle name="Normal 5 2 4 2 2 2 2" xfId="6934" xr:uid="{0E0E0E99-19F2-4BA2-81BD-8733D3363172}"/>
    <cellStyle name="Normal 5 2 4 2 2 3" xfId="5493" xr:uid="{88218F76-7929-4800-AAA6-28D56F33574D}"/>
    <cellStyle name="Normal 5 2 4 2 3" xfId="3277" xr:uid="{4AE64690-8802-40DB-998B-409E1FD8A0FB}"/>
    <cellStyle name="Normal 5 2 4 2 3 2" xfId="6225" xr:uid="{112BDF32-32D2-4C81-B741-B29BAB66E455}"/>
    <cellStyle name="Normal 5 2 4 2 4" xfId="4758" xr:uid="{45F99980-7BB1-4DAD-9099-6F93A229E62F}"/>
    <cellStyle name="Normal 5 2 4 3" xfId="2190" xr:uid="{33ABC4AB-4DD7-41BF-BCBD-4B4E4945A292}"/>
    <cellStyle name="Normal 5 2 4 3 2" xfId="3635" xr:uid="{338373D8-6F15-462D-B960-F0EDEAD70A2D}"/>
    <cellStyle name="Normal 5 2 4 3 2 2" xfId="6583" xr:uid="{45DDD1B6-96CC-4A09-A71A-4BF774D95391}"/>
    <cellStyle name="Normal 5 2 4 3 3" xfId="5140" xr:uid="{7D06963F-ECF7-46D7-BC3E-B6EA44B4E4DF}"/>
    <cellStyle name="Normal 5 2 4 4" xfId="2924" xr:uid="{4A03D3FB-2C71-4D69-B81C-F7F6DD224780}"/>
    <cellStyle name="Normal 5 2 4 4 2" xfId="5872" xr:uid="{9502CE11-623C-4BBF-89C7-77C1F4D487EC}"/>
    <cellStyle name="Normal 5 2 4 5" xfId="4399" xr:uid="{154AE92F-6610-40FD-B035-16BCB0B2A2DD}"/>
    <cellStyle name="Normal 5 2 5" xfId="1617" xr:uid="{25544E82-71F3-43C2-855C-5BDE316B08BE}"/>
    <cellStyle name="Normal 5 20" xfId="687" xr:uid="{00000000-0005-0000-0000-00009F020000}"/>
    <cellStyle name="Normal 5 20 2" xfId="688" xr:uid="{00000000-0005-0000-0000-0000A0020000}"/>
    <cellStyle name="Normal 5 20 2 2" xfId="1622" xr:uid="{F1BA7B2F-D58A-489A-91F6-5D4B62424DBF}"/>
    <cellStyle name="Normal 5 20 3" xfId="1621" xr:uid="{E384B9F8-D731-4531-B645-5408E86B0D9D}"/>
    <cellStyle name="Normal 5 21" xfId="689" xr:uid="{00000000-0005-0000-0000-0000A1020000}"/>
    <cellStyle name="Normal 5 21 2" xfId="690" xr:uid="{00000000-0005-0000-0000-0000A2020000}"/>
    <cellStyle name="Normal 5 21 2 2" xfId="1624" xr:uid="{A97D68D6-0C17-4C3C-A5C2-8905BDF4C0E1}"/>
    <cellStyle name="Normal 5 21 3" xfId="1623" xr:uid="{3449B02C-64A6-4483-8308-FD6E62937CAA}"/>
    <cellStyle name="Normal 5 22" xfId="691" xr:uid="{00000000-0005-0000-0000-0000A3020000}"/>
    <cellStyle name="Normal 5 22 2" xfId="692" xr:uid="{00000000-0005-0000-0000-0000A4020000}"/>
    <cellStyle name="Normal 5 22 2 2" xfId="1626" xr:uid="{E33CF735-C1B6-44DD-9B26-861A9EECF893}"/>
    <cellStyle name="Normal 5 22 3" xfId="1625" xr:uid="{AE28E1A3-4A04-430C-8D95-08EE72686E6E}"/>
    <cellStyle name="Normal 5 23" xfId="693" xr:uid="{00000000-0005-0000-0000-0000A5020000}"/>
    <cellStyle name="Normal 5 23 2" xfId="694" xr:uid="{00000000-0005-0000-0000-0000A6020000}"/>
    <cellStyle name="Normal 5 23 2 2" xfId="1628" xr:uid="{3BCEC28D-BD73-4C9F-951D-FF0EA6551325}"/>
    <cellStyle name="Normal 5 23 3" xfId="1627" xr:uid="{462726DD-C65A-4A35-9F1E-EC0E536BD9AD}"/>
    <cellStyle name="Normal 5 24" xfId="695" xr:uid="{00000000-0005-0000-0000-0000A7020000}"/>
    <cellStyle name="Normal 5 24 2" xfId="696" xr:uid="{00000000-0005-0000-0000-0000A8020000}"/>
    <cellStyle name="Normal 5 24 2 2" xfId="1630" xr:uid="{B1D3DF0D-42B1-40F6-A3E1-3256242D1B29}"/>
    <cellStyle name="Normal 5 24 3" xfId="1629" xr:uid="{ABABFBAF-71E4-4229-A882-B2A793EF770D}"/>
    <cellStyle name="Normal 5 25" xfId="697" xr:uid="{00000000-0005-0000-0000-0000A9020000}"/>
    <cellStyle name="Normal 5 25 2" xfId="698" xr:uid="{00000000-0005-0000-0000-0000AA020000}"/>
    <cellStyle name="Normal 5 25 2 2" xfId="1632" xr:uid="{2CE2DEC2-2D47-4D2C-AB4C-B59809F38C3E}"/>
    <cellStyle name="Normal 5 25 3" xfId="1631" xr:uid="{2BCFFB45-F81D-4DC4-B08F-50E1113AFF10}"/>
    <cellStyle name="Normal 5 26" xfId="699" xr:uid="{00000000-0005-0000-0000-0000AB020000}"/>
    <cellStyle name="Normal 5 26 2" xfId="700" xr:uid="{00000000-0005-0000-0000-0000AC020000}"/>
    <cellStyle name="Normal 5 26 2 2" xfId="1634" xr:uid="{0F6A1BFD-AC92-48AF-858B-C6E5FA9547D2}"/>
    <cellStyle name="Normal 5 26 3" xfId="1633" xr:uid="{D5DFE6F2-FFEC-4BB2-AED1-DD727E8912F1}"/>
    <cellStyle name="Normal 5 27" xfId="701" xr:uid="{00000000-0005-0000-0000-0000AD020000}"/>
    <cellStyle name="Normal 5 27 2" xfId="702" xr:uid="{00000000-0005-0000-0000-0000AE020000}"/>
    <cellStyle name="Normal 5 27 2 2" xfId="1636" xr:uid="{35833074-AFFF-48DC-A01F-0A1B9532D9A0}"/>
    <cellStyle name="Normal 5 27 3" xfId="1635" xr:uid="{E6CB9CF6-7E79-41AC-9F07-E44141C43A11}"/>
    <cellStyle name="Normal 5 28" xfId="703" xr:uid="{00000000-0005-0000-0000-0000AF020000}"/>
    <cellStyle name="Normal 5 28 2" xfId="704" xr:uid="{00000000-0005-0000-0000-0000B0020000}"/>
    <cellStyle name="Normal 5 28 2 2" xfId="1638" xr:uid="{03F8CA04-951B-4E96-BB33-A9D95A0FC8CE}"/>
    <cellStyle name="Normal 5 28 3" xfId="1637" xr:uid="{F25B0C65-7A7C-475D-A770-EC16E2532730}"/>
    <cellStyle name="Normal 5 29" xfId="705" xr:uid="{00000000-0005-0000-0000-0000B1020000}"/>
    <cellStyle name="Normal 5 29 2" xfId="706" xr:uid="{00000000-0005-0000-0000-0000B2020000}"/>
    <cellStyle name="Normal 5 29 2 2" xfId="1640" xr:uid="{33E30144-2ACF-40B5-91DD-C4343F15263F}"/>
    <cellStyle name="Normal 5 29 3" xfId="1639" xr:uid="{2BF26A9A-F2B4-4C3A-B222-B1CCCC8386F0}"/>
    <cellStyle name="Normal 5 3" xfId="707" xr:uid="{00000000-0005-0000-0000-0000B3020000}"/>
    <cellStyle name="Normal 5 3 2" xfId="708" xr:uid="{00000000-0005-0000-0000-0000B4020000}"/>
    <cellStyle name="Normal 5 3 2 2" xfId="1642" xr:uid="{605BB584-04BA-49D7-AA76-D99B551FDA01}"/>
    <cellStyle name="Normal 5 3 3" xfId="1641" xr:uid="{AE011BB2-A23C-4EE0-B100-14E7BC8E9A38}"/>
    <cellStyle name="Normal 5 30" xfId="709" xr:uid="{00000000-0005-0000-0000-0000B5020000}"/>
    <cellStyle name="Normal 5 30 2" xfId="710" xr:uid="{00000000-0005-0000-0000-0000B6020000}"/>
    <cellStyle name="Normal 5 30 2 2" xfId="1644" xr:uid="{E0D1A3F8-69C0-4B27-AC3B-9782F394D2F9}"/>
    <cellStyle name="Normal 5 30 3" xfId="1643" xr:uid="{4D8B7784-7C01-4689-AC9F-3313F2BF4423}"/>
    <cellStyle name="Normal 5 31" xfId="711" xr:uid="{00000000-0005-0000-0000-0000B7020000}"/>
    <cellStyle name="Normal 5 31 2" xfId="712" xr:uid="{00000000-0005-0000-0000-0000B8020000}"/>
    <cellStyle name="Normal 5 31 2 2" xfId="1646" xr:uid="{73734A9D-49B2-471F-A6A2-94A8B58BFE01}"/>
    <cellStyle name="Normal 5 31 3" xfId="1645" xr:uid="{C4A725D6-BB3F-4DE5-976A-8C3F5AA71D90}"/>
    <cellStyle name="Normal 5 32" xfId="713" xr:uid="{00000000-0005-0000-0000-0000B9020000}"/>
    <cellStyle name="Normal 5 32 2" xfId="714" xr:uid="{00000000-0005-0000-0000-0000BA020000}"/>
    <cellStyle name="Normal 5 32 2 2" xfId="1648" xr:uid="{58BB7E4E-A5F9-4C84-B674-FE8AB9C23F3D}"/>
    <cellStyle name="Normal 5 32 3" xfId="1647" xr:uid="{1894C632-1EC9-49AC-BEEB-294C2A0C51CE}"/>
    <cellStyle name="Normal 5 33" xfId="715" xr:uid="{00000000-0005-0000-0000-0000BB020000}"/>
    <cellStyle name="Normal 5 33 2" xfId="716" xr:uid="{00000000-0005-0000-0000-0000BC020000}"/>
    <cellStyle name="Normal 5 33 2 2" xfId="1650" xr:uid="{45CF81BE-0961-44CA-B498-A1A04A444BC6}"/>
    <cellStyle name="Normal 5 33 3" xfId="1649" xr:uid="{42ABB779-9B6F-4176-88C4-24D534F2657D}"/>
    <cellStyle name="Normal 5 34" xfId="717" xr:uid="{00000000-0005-0000-0000-0000BD020000}"/>
    <cellStyle name="Normal 5 34 2" xfId="718" xr:uid="{00000000-0005-0000-0000-0000BE020000}"/>
    <cellStyle name="Normal 5 34 2 2" xfId="1652" xr:uid="{D2AB360D-0D28-4D89-8286-D43FC08CD05A}"/>
    <cellStyle name="Normal 5 34 3" xfId="1651" xr:uid="{A956AA83-556D-462F-9D2C-3EA510FA8964}"/>
    <cellStyle name="Normal 5 35" xfId="719" xr:uid="{00000000-0005-0000-0000-0000BF020000}"/>
    <cellStyle name="Normal 5 35 2" xfId="720" xr:uid="{00000000-0005-0000-0000-0000C0020000}"/>
    <cellStyle name="Normal 5 35 2 2" xfId="1654" xr:uid="{59B50618-D5F6-4B19-8E32-929DAE6C2C4D}"/>
    <cellStyle name="Normal 5 35 3" xfId="1653" xr:uid="{0251674A-0F08-4669-BDD1-85FC8A012F93}"/>
    <cellStyle name="Normal 5 36" xfId="721" xr:uid="{00000000-0005-0000-0000-0000C1020000}"/>
    <cellStyle name="Normal 5 36 2" xfId="722" xr:uid="{00000000-0005-0000-0000-0000C2020000}"/>
    <cellStyle name="Normal 5 36 2 2" xfId="1656" xr:uid="{7698569E-0AEC-4D0E-AFC3-8806094C8F80}"/>
    <cellStyle name="Normal 5 36 3" xfId="1655" xr:uid="{8A17F952-7FED-49F5-88F4-615C02FDD27E}"/>
    <cellStyle name="Normal 5 37" xfId="723" xr:uid="{00000000-0005-0000-0000-0000C3020000}"/>
    <cellStyle name="Normal 5 37 2" xfId="724" xr:uid="{00000000-0005-0000-0000-0000C4020000}"/>
    <cellStyle name="Normal 5 37 2 2" xfId="1658" xr:uid="{BD1C0369-0289-4982-AB2B-B43B51B336C0}"/>
    <cellStyle name="Normal 5 37 3" xfId="1657" xr:uid="{DDAC30DD-C1C7-4314-8ACB-4FA084B86F22}"/>
    <cellStyle name="Normal 5 38" xfId="725" xr:uid="{00000000-0005-0000-0000-0000C5020000}"/>
    <cellStyle name="Normal 5 38 2" xfId="726" xr:uid="{00000000-0005-0000-0000-0000C6020000}"/>
    <cellStyle name="Normal 5 38 2 2" xfId="1660" xr:uid="{D464DDD8-85CC-485A-B821-1BF0E8389ABB}"/>
    <cellStyle name="Normal 5 38 3" xfId="1659" xr:uid="{38B4B6F9-47BB-46DA-9738-A0DCB56FB02C}"/>
    <cellStyle name="Normal 5 39" xfId="727" xr:uid="{00000000-0005-0000-0000-0000C7020000}"/>
    <cellStyle name="Normal 5 39 2" xfId="728" xr:uid="{00000000-0005-0000-0000-0000C8020000}"/>
    <cellStyle name="Normal 5 39 2 2" xfId="1662" xr:uid="{E0EED61C-B9DA-4FBE-BAB2-A5609F142921}"/>
    <cellStyle name="Normal 5 39 3" xfId="1661" xr:uid="{FE4FEE08-B026-462A-8BDC-AA1F29498DAE}"/>
    <cellStyle name="Normal 5 4" xfId="729" xr:uid="{00000000-0005-0000-0000-0000C9020000}"/>
    <cellStyle name="Normal 5 4 2" xfId="730" xr:uid="{00000000-0005-0000-0000-0000CA020000}"/>
    <cellStyle name="Normal 5 4 2 2" xfId="1664" xr:uid="{E3E95F8B-5B4C-4BCD-9C25-A386DD869DB5}"/>
    <cellStyle name="Normal 5 4 3" xfId="1663" xr:uid="{699FD5DA-CDD5-4C0D-BB09-46DAAAD3B724}"/>
    <cellStyle name="Normal 5 40" xfId="731" xr:uid="{00000000-0005-0000-0000-0000CB020000}"/>
    <cellStyle name="Normal 5 40 2" xfId="732" xr:uid="{00000000-0005-0000-0000-0000CC020000}"/>
    <cellStyle name="Normal 5 40 2 2" xfId="1666" xr:uid="{951E3A74-977B-498B-9D67-5AFBEF6A06DE}"/>
    <cellStyle name="Normal 5 40 3" xfId="1665" xr:uid="{03AFE7C0-70C5-4759-AD8B-C2D897FBD2F1}"/>
    <cellStyle name="Normal 5 41" xfId="733" xr:uid="{00000000-0005-0000-0000-0000CD020000}"/>
    <cellStyle name="Normal 5 41 2" xfId="734" xr:uid="{00000000-0005-0000-0000-0000CE020000}"/>
    <cellStyle name="Normal 5 41 2 2" xfId="1668" xr:uid="{F825DCF6-770E-46DE-9FDD-24FFD3E8A8E8}"/>
    <cellStyle name="Normal 5 41 3" xfId="1667" xr:uid="{8D6487A3-4AA5-4E7C-9AC5-39A9DB1CBAA5}"/>
    <cellStyle name="Normal 5 42" xfId="735" xr:uid="{00000000-0005-0000-0000-0000CF020000}"/>
    <cellStyle name="Normal 5 42 2" xfId="736" xr:uid="{00000000-0005-0000-0000-0000D0020000}"/>
    <cellStyle name="Normal 5 42 2 2" xfId="1670" xr:uid="{4ACA406B-6AB7-465C-BAC2-F83863982C19}"/>
    <cellStyle name="Normal 5 42 3" xfId="1669" xr:uid="{17648D32-0BEE-4ACB-9118-27CAF9A54147}"/>
    <cellStyle name="Normal 5 43" xfId="737" xr:uid="{00000000-0005-0000-0000-0000D1020000}"/>
    <cellStyle name="Normal 5 43 2" xfId="738" xr:uid="{00000000-0005-0000-0000-0000D2020000}"/>
    <cellStyle name="Normal 5 43 2 2" xfId="1672" xr:uid="{D0227023-4239-432D-8C16-BDCAD4BC0B9D}"/>
    <cellStyle name="Normal 5 43 3" xfId="1671" xr:uid="{2B95D3B3-78BD-4B4C-96BF-D66586DCB1C7}"/>
    <cellStyle name="Normal 5 44" xfId="739" xr:uid="{00000000-0005-0000-0000-0000D3020000}"/>
    <cellStyle name="Normal 5 44 2" xfId="740" xr:uid="{00000000-0005-0000-0000-0000D4020000}"/>
    <cellStyle name="Normal 5 44 2 2" xfId="1674" xr:uid="{88A0CD51-40A5-4356-BAEA-A0B13AA52B6F}"/>
    <cellStyle name="Normal 5 44 3" xfId="1673" xr:uid="{AB12BB83-BD5A-4527-8730-CBC6625601B5}"/>
    <cellStyle name="Normal 5 45" xfId="741" xr:uid="{00000000-0005-0000-0000-0000D5020000}"/>
    <cellStyle name="Normal 5 45 2" xfId="742" xr:uid="{00000000-0005-0000-0000-0000D6020000}"/>
    <cellStyle name="Normal 5 45 2 2" xfId="1676" xr:uid="{D3BAA3EC-54B0-4E81-81D0-BBE54825FD3E}"/>
    <cellStyle name="Normal 5 45 3" xfId="1675" xr:uid="{ED2686D3-35E5-4246-8BCB-71A9784ECF2F}"/>
    <cellStyle name="Normal 5 46" xfId="743" xr:uid="{00000000-0005-0000-0000-0000D7020000}"/>
    <cellStyle name="Normal 5 46 2" xfId="744" xr:uid="{00000000-0005-0000-0000-0000D8020000}"/>
    <cellStyle name="Normal 5 46 2 2" xfId="1678" xr:uid="{AC54F9A6-5BF1-4F6B-9449-5F214417C88B}"/>
    <cellStyle name="Normal 5 46 3" xfId="1677" xr:uid="{18165E53-2D75-4865-8F74-6D6A33AE0897}"/>
    <cellStyle name="Normal 5 47" xfId="745" xr:uid="{00000000-0005-0000-0000-0000D9020000}"/>
    <cellStyle name="Normal 5 47 2" xfId="746" xr:uid="{00000000-0005-0000-0000-0000DA020000}"/>
    <cellStyle name="Normal 5 47 2 2" xfId="1680" xr:uid="{87954EB1-3738-49EC-A689-DC2D3892DF55}"/>
    <cellStyle name="Normal 5 47 3" xfId="1679" xr:uid="{795C230E-A616-4479-9932-105A2DFF7E37}"/>
    <cellStyle name="Normal 5 48" xfId="747" xr:uid="{00000000-0005-0000-0000-0000DB020000}"/>
    <cellStyle name="Normal 5 48 2" xfId="748" xr:uid="{00000000-0005-0000-0000-0000DC020000}"/>
    <cellStyle name="Normal 5 48 2 2" xfId="1682" xr:uid="{0EB2995C-68C3-4241-8DE9-9B7411135AF6}"/>
    <cellStyle name="Normal 5 48 3" xfId="1681" xr:uid="{A4A94584-5D9D-48EC-AD79-F779730CC8CF}"/>
    <cellStyle name="Normal 5 49" xfId="749" xr:uid="{00000000-0005-0000-0000-0000DD020000}"/>
    <cellStyle name="Normal 5 49 2" xfId="750" xr:uid="{00000000-0005-0000-0000-0000DE020000}"/>
    <cellStyle name="Normal 5 49 2 2" xfId="1684" xr:uid="{FF64239D-BB9C-4C87-869B-A3E792DB0119}"/>
    <cellStyle name="Normal 5 49 3" xfId="1683" xr:uid="{81655BBA-8D76-48B6-B92F-C0D103B12B22}"/>
    <cellStyle name="Normal 5 5" xfId="751" xr:uid="{00000000-0005-0000-0000-0000DF020000}"/>
    <cellStyle name="Normal 5 5 2" xfId="752" xr:uid="{00000000-0005-0000-0000-0000E0020000}"/>
    <cellStyle name="Normal 5 5 2 2" xfId="1686" xr:uid="{0A45B1FE-6FCF-417F-87B4-73A30C050B14}"/>
    <cellStyle name="Normal 5 5 3" xfId="1685" xr:uid="{AADEC365-52F6-4A72-8A37-BB860E06CDB3}"/>
    <cellStyle name="Normal 5 50" xfId="753" xr:uid="{00000000-0005-0000-0000-0000E1020000}"/>
    <cellStyle name="Normal 5 50 2" xfId="754" xr:uid="{00000000-0005-0000-0000-0000E2020000}"/>
    <cellStyle name="Normal 5 50 2 2" xfId="1688" xr:uid="{CDDEC4B3-841A-4CC2-9C82-B8CA169A5C2C}"/>
    <cellStyle name="Normal 5 50 3" xfId="1687" xr:uid="{8144B8FB-EF1A-4451-84D5-C98E3C663590}"/>
    <cellStyle name="Normal 5 51" xfId="755" xr:uid="{00000000-0005-0000-0000-0000E3020000}"/>
    <cellStyle name="Normal 5 51 2" xfId="756" xr:uid="{00000000-0005-0000-0000-0000E4020000}"/>
    <cellStyle name="Normal 5 51 2 2" xfId="1690" xr:uid="{3BE73DBE-8175-40DF-837F-FF3C787E23EA}"/>
    <cellStyle name="Normal 5 51 3" xfId="1689" xr:uid="{6F5037EF-7B49-4E51-9FF6-2E685791D1BB}"/>
    <cellStyle name="Normal 5 52" xfId="757" xr:uid="{00000000-0005-0000-0000-0000E5020000}"/>
    <cellStyle name="Normal 5 52 2" xfId="758" xr:uid="{00000000-0005-0000-0000-0000E6020000}"/>
    <cellStyle name="Normal 5 52 2 2" xfId="1692" xr:uid="{DF0BDCF4-ACBD-4E89-8E8A-2F1F584D0561}"/>
    <cellStyle name="Normal 5 52 3" xfId="1691" xr:uid="{869F1ADD-4332-4005-8468-EC9950C8319F}"/>
    <cellStyle name="Normal 5 53" xfId="759" xr:uid="{00000000-0005-0000-0000-0000E7020000}"/>
    <cellStyle name="Normal 5 53 2" xfId="760" xr:uid="{00000000-0005-0000-0000-0000E8020000}"/>
    <cellStyle name="Normal 5 53 2 2" xfId="1694" xr:uid="{6F3B6725-96C6-40B4-95CC-6B106DD7CA5F}"/>
    <cellStyle name="Normal 5 53 3" xfId="1693" xr:uid="{0FD0148F-528E-476D-BFC5-3404F6373EEF}"/>
    <cellStyle name="Normal 5 54" xfId="761" xr:uid="{00000000-0005-0000-0000-0000E9020000}"/>
    <cellStyle name="Normal 5 54 2" xfId="762" xr:uid="{00000000-0005-0000-0000-0000EA020000}"/>
    <cellStyle name="Normal 5 54 2 2" xfId="1696" xr:uid="{BB95646A-E13E-4ADD-8FD5-86B308956C75}"/>
    <cellStyle name="Normal 5 54 3" xfId="1695" xr:uid="{4D5309F5-4FFA-4EDE-BFBB-369FC30AB460}"/>
    <cellStyle name="Normal 5 55" xfId="763" xr:uid="{00000000-0005-0000-0000-0000EB020000}"/>
    <cellStyle name="Normal 5 55 2" xfId="764" xr:uid="{00000000-0005-0000-0000-0000EC020000}"/>
    <cellStyle name="Normal 5 55 2 2" xfId="1698" xr:uid="{1BA4464E-3DDA-414A-BFC8-36462375974F}"/>
    <cellStyle name="Normal 5 55 3" xfId="1697" xr:uid="{BA77421B-5F70-47EF-963E-CA462350C8B0}"/>
    <cellStyle name="Normal 5 56" xfId="765" xr:uid="{00000000-0005-0000-0000-0000ED020000}"/>
    <cellStyle name="Normal 5 56 2" xfId="766" xr:uid="{00000000-0005-0000-0000-0000EE020000}"/>
    <cellStyle name="Normal 5 56 2 2" xfId="1700" xr:uid="{AE56ED00-104E-43A0-8A4E-52EA1A255523}"/>
    <cellStyle name="Normal 5 56 3" xfId="1699" xr:uid="{D5E29991-99CE-4D1E-8EC0-DDC16133CB54}"/>
    <cellStyle name="Normal 5 57" xfId="767" xr:uid="{00000000-0005-0000-0000-0000EF020000}"/>
    <cellStyle name="Normal 5 57 2" xfId="768" xr:uid="{00000000-0005-0000-0000-0000F0020000}"/>
    <cellStyle name="Normal 5 57 2 2" xfId="1702" xr:uid="{52F23585-5BA6-4F3D-9F4C-73B7C71326CC}"/>
    <cellStyle name="Normal 5 57 3" xfId="1701" xr:uid="{E0771B33-8619-4143-A36E-4832C84570AD}"/>
    <cellStyle name="Normal 5 58" xfId="769" xr:uid="{00000000-0005-0000-0000-0000F1020000}"/>
    <cellStyle name="Normal 5 58 2" xfId="770" xr:uid="{00000000-0005-0000-0000-0000F2020000}"/>
    <cellStyle name="Normal 5 58 2 2" xfId="1704" xr:uid="{40C1B40A-1881-4A24-B40C-50BFD2C7C65B}"/>
    <cellStyle name="Normal 5 58 3" xfId="1703" xr:uid="{727EF74B-4046-424E-860F-ED87A4D46B54}"/>
    <cellStyle name="Normal 5 59" xfId="771" xr:uid="{00000000-0005-0000-0000-0000F3020000}"/>
    <cellStyle name="Normal 5 59 2" xfId="772" xr:uid="{00000000-0005-0000-0000-0000F4020000}"/>
    <cellStyle name="Normal 5 59 2 2" xfId="1706" xr:uid="{83AC596D-E8CB-49CB-89E8-A9A9D3503B96}"/>
    <cellStyle name="Normal 5 59 3" xfId="1705" xr:uid="{257B5681-F115-4B1E-8724-1E8F9D43DED4}"/>
    <cellStyle name="Normal 5 6" xfId="773" xr:uid="{00000000-0005-0000-0000-0000F5020000}"/>
    <cellStyle name="Normal 5 6 2" xfId="774" xr:uid="{00000000-0005-0000-0000-0000F6020000}"/>
    <cellStyle name="Normal 5 6 2 2" xfId="1708" xr:uid="{F7693D54-227F-45ED-BD0E-E7AE5C444460}"/>
    <cellStyle name="Normal 5 6 3" xfId="1707" xr:uid="{FA2B84CF-3375-4225-9781-6D96403F0176}"/>
    <cellStyle name="Normal 5 60" xfId="775" xr:uid="{00000000-0005-0000-0000-0000F7020000}"/>
    <cellStyle name="Normal 5 60 2" xfId="776" xr:uid="{00000000-0005-0000-0000-0000F8020000}"/>
    <cellStyle name="Normal 5 60 2 2" xfId="1710" xr:uid="{28070899-604C-4E08-A04D-825C4B4E7D33}"/>
    <cellStyle name="Normal 5 60 3" xfId="1709" xr:uid="{8B3AC8EA-0644-45CA-A8DB-A64B0F396825}"/>
    <cellStyle name="Normal 5 61" xfId="777" xr:uid="{00000000-0005-0000-0000-0000F9020000}"/>
    <cellStyle name="Normal 5 61 2" xfId="778" xr:uid="{00000000-0005-0000-0000-0000FA020000}"/>
    <cellStyle name="Normal 5 61 2 2" xfId="1712" xr:uid="{5DF889B0-2A5A-4C27-B889-9A3C26DA61E5}"/>
    <cellStyle name="Normal 5 61 3" xfId="1711" xr:uid="{EA3E6396-A1FF-46C1-81B0-46736CA95E8F}"/>
    <cellStyle name="Normal 5 62" xfId="779" xr:uid="{00000000-0005-0000-0000-0000FB020000}"/>
    <cellStyle name="Normal 5 62 2" xfId="780" xr:uid="{00000000-0005-0000-0000-0000FC020000}"/>
    <cellStyle name="Normal 5 62 2 2" xfId="1714" xr:uid="{2F5568EF-442B-4E50-BD84-E41D1CBBE407}"/>
    <cellStyle name="Normal 5 62 3" xfId="1713" xr:uid="{53A0290F-B049-46E3-B13A-4CB73983FCC1}"/>
    <cellStyle name="Normal 5 63" xfId="781" xr:uid="{00000000-0005-0000-0000-0000FD020000}"/>
    <cellStyle name="Normal 5 63 2" xfId="782" xr:uid="{00000000-0005-0000-0000-0000FE020000}"/>
    <cellStyle name="Normal 5 63 2 2" xfId="1716" xr:uid="{2F8A3B1A-9C50-46B6-8323-756271EC469C}"/>
    <cellStyle name="Normal 5 63 3" xfId="1715" xr:uid="{62D47C8B-5578-4634-B736-BB8C8F4686EB}"/>
    <cellStyle name="Normal 5 64" xfId="783" xr:uid="{00000000-0005-0000-0000-0000FF020000}"/>
    <cellStyle name="Normal 5 64 2" xfId="784" xr:uid="{00000000-0005-0000-0000-000000030000}"/>
    <cellStyle name="Normal 5 64 2 2" xfId="1718" xr:uid="{2DA67200-0B2D-4540-9520-5EBF2A35CAF1}"/>
    <cellStyle name="Normal 5 64 3" xfId="1717" xr:uid="{A0C9C0E8-C7B4-4658-8EE0-EBBEF80A5B01}"/>
    <cellStyle name="Normal 5 65" xfId="785" xr:uid="{00000000-0005-0000-0000-000001030000}"/>
    <cellStyle name="Normal 5 65 2" xfId="786" xr:uid="{00000000-0005-0000-0000-000002030000}"/>
    <cellStyle name="Normal 5 65 2 2" xfId="1720" xr:uid="{D5C95A30-A126-478D-B4D8-5F106F6265C2}"/>
    <cellStyle name="Normal 5 65 3" xfId="1719" xr:uid="{868B56EE-961A-4435-9212-145871269CE5}"/>
    <cellStyle name="Normal 5 66" xfId="787" xr:uid="{00000000-0005-0000-0000-000003030000}"/>
    <cellStyle name="Normal 5 66 2" xfId="788" xr:uid="{00000000-0005-0000-0000-000004030000}"/>
    <cellStyle name="Normal 5 66 2 2" xfId="1722" xr:uid="{54A95B63-8331-46AF-8F91-BAC3B49E0613}"/>
    <cellStyle name="Normal 5 66 3" xfId="1721" xr:uid="{42D5A0D7-D665-4395-A85E-9D2F77CC492D}"/>
    <cellStyle name="Normal 5 67" xfId="789" xr:uid="{00000000-0005-0000-0000-000005030000}"/>
    <cellStyle name="Normal 5 67 2" xfId="790" xr:uid="{00000000-0005-0000-0000-000006030000}"/>
    <cellStyle name="Normal 5 67 2 2" xfId="1724" xr:uid="{C0F5F095-B64D-439A-B63A-0491EE0A62BA}"/>
    <cellStyle name="Normal 5 67 3" xfId="1723" xr:uid="{30F01558-9137-4F15-974C-D040EC9ADC09}"/>
    <cellStyle name="Normal 5 68" xfId="791" xr:uid="{00000000-0005-0000-0000-000007030000}"/>
    <cellStyle name="Normal 5 68 2" xfId="792" xr:uid="{00000000-0005-0000-0000-000008030000}"/>
    <cellStyle name="Normal 5 68 2 2" xfId="1726" xr:uid="{1DC6E845-8EC4-4BFF-B827-837473E34232}"/>
    <cellStyle name="Normal 5 68 3" xfId="1725" xr:uid="{71902D1E-6792-43A6-9B89-EB0898306DA0}"/>
    <cellStyle name="Normal 5 69" xfId="793" xr:uid="{00000000-0005-0000-0000-000009030000}"/>
    <cellStyle name="Normal 5 69 2" xfId="794" xr:uid="{00000000-0005-0000-0000-00000A030000}"/>
    <cellStyle name="Normal 5 69 2 2" xfId="1728" xr:uid="{F091CE7A-7CD6-4B15-9842-4E31871537C9}"/>
    <cellStyle name="Normal 5 69 3" xfId="1727" xr:uid="{F8844527-CDF1-44B2-808F-FF430EC40D7D}"/>
    <cellStyle name="Normal 5 7" xfId="795" xr:uid="{00000000-0005-0000-0000-00000B030000}"/>
    <cellStyle name="Normal 5 7 2" xfId="796" xr:uid="{00000000-0005-0000-0000-00000C030000}"/>
    <cellStyle name="Normal 5 7 2 2" xfId="1730" xr:uid="{12581D08-DAC7-40B2-AF7D-C43C8D920A96}"/>
    <cellStyle name="Normal 5 7 3" xfId="1729" xr:uid="{EAB7346F-765D-4204-BF75-685FD2F9CD57}"/>
    <cellStyle name="Normal 5 70" xfId="797" xr:uid="{00000000-0005-0000-0000-00000D030000}"/>
    <cellStyle name="Normal 5 70 2" xfId="798" xr:uid="{00000000-0005-0000-0000-00000E030000}"/>
    <cellStyle name="Normal 5 70 2 2" xfId="1732" xr:uid="{56A05D06-D2AC-4DD2-A3CC-288E5F75C67E}"/>
    <cellStyle name="Normal 5 70 3" xfId="1731" xr:uid="{A4D7726C-223D-4A30-91FF-1B26F8DAFE55}"/>
    <cellStyle name="Normal 5 71" xfId="799" xr:uid="{00000000-0005-0000-0000-00000F030000}"/>
    <cellStyle name="Normal 5 71 2" xfId="800" xr:uid="{00000000-0005-0000-0000-000010030000}"/>
    <cellStyle name="Normal 5 71 2 2" xfId="1734" xr:uid="{44631D03-F5F1-4E0E-A2FE-BDAD6DA42628}"/>
    <cellStyle name="Normal 5 71 3" xfId="1733" xr:uid="{6D4A5D4B-CE73-44BF-8F7B-2377A999CE36}"/>
    <cellStyle name="Normal 5 72" xfId="801" xr:uid="{00000000-0005-0000-0000-000011030000}"/>
    <cellStyle name="Normal 5 72 2" xfId="802" xr:uid="{00000000-0005-0000-0000-000012030000}"/>
    <cellStyle name="Normal 5 72 2 2" xfId="1736" xr:uid="{D4CFD290-9095-41DF-803C-043999939144}"/>
    <cellStyle name="Normal 5 72 3" xfId="1735" xr:uid="{A864AF62-F28D-4761-B884-2B26BA4467F8}"/>
    <cellStyle name="Normal 5 73" xfId="803" xr:uid="{00000000-0005-0000-0000-000013030000}"/>
    <cellStyle name="Normal 5 73 2" xfId="804" xr:uid="{00000000-0005-0000-0000-000014030000}"/>
    <cellStyle name="Normal 5 73 2 2" xfId="1738" xr:uid="{861F7224-3BB1-4D92-8DD4-77994E769B9A}"/>
    <cellStyle name="Normal 5 73 3" xfId="1737" xr:uid="{60AF5D65-7795-467E-A1A9-8425468818CD}"/>
    <cellStyle name="Normal 5 74" xfId="805" xr:uid="{00000000-0005-0000-0000-000015030000}"/>
    <cellStyle name="Normal 5 74 2" xfId="806" xr:uid="{00000000-0005-0000-0000-000016030000}"/>
    <cellStyle name="Normal 5 74 2 2" xfId="1740" xr:uid="{803FF4F6-1E36-4FFD-A42E-548226ADFD51}"/>
    <cellStyle name="Normal 5 74 3" xfId="1739" xr:uid="{AADC195A-39E1-4E3E-9286-D03CFD51096D}"/>
    <cellStyle name="Normal 5 75" xfId="807" xr:uid="{00000000-0005-0000-0000-000017030000}"/>
    <cellStyle name="Normal 5 75 2" xfId="808" xr:uid="{00000000-0005-0000-0000-000018030000}"/>
    <cellStyle name="Normal 5 75 2 2" xfId="1742" xr:uid="{593981A4-8AE8-41A4-8593-B7297A1CFA76}"/>
    <cellStyle name="Normal 5 75 3" xfId="1741" xr:uid="{3C128D12-5AEC-45D8-9B96-6FF6E080AA62}"/>
    <cellStyle name="Normal 5 76" xfId="809" xr:uid="{00000000-0005-0000-0000-000019030000}"/>
    <cellStyle name="Normal 5 76 2" xfId="810" xr:uid="{00000000-0005-0000-0000-00001A030000}"/>
    <cellStyle name="Normal 5 76 2 2" xfId="1744" xr:uid="{4CC9EBA8-D726-4F15-B9B8-E46473EBD9A6}"/>
    <cellStyle name="Normal 5 76 3" xfId="1743" xr:uid="{83B3EBBF-E944-4F90-9134-C73CD83AA295}"/>
    <cellStyle name="Normal 5 77" xfId="811" xr:uid="{00000000-0005-0000-0000-00001B030000}"/>
    <cellStyle name="Normal 5 77 2" xfId="812" xr:uid="{00000000-0005-0000-0000-00001C030000}"/>
    <cellStyle name="Normal 5 77 2 2" xfId="1746" xr:uid="{DDA5F99A-5345-4F04-8CDA-28B0D2D2354F}"/>
    <cellStyle name="Normal 5 77 3" xfId="1745" xr:uid="{4E0FEFC9-BAF3-442E-A729-F689E7002D5F}"/>
    <cellStyle name="Normal 5 78" xfId="813" xr:uid="{00000000-0005-0000-0000-00001D030000}"/>
    <cellStyle name="Normal 5 78 2" xfId="814" xr:uid="{00000000-0005-0000-0000-00001E030000}"/>
    <cellStyle name="Normal 5 78 2 2" xfId="1748" xr:uid="{B0D27D3F-B6F6-477F-BBF5-0C7F101284A6}"/>
    <cellStyle name="Normal 5 78 3" xfId="1747" xr:uid="{872AEAD1-6C73-4B01-98E5-A127F9D2FF4B}"/>
    <cellStyle name="Normal 5 79" xfId="815" xr:uid="{00000000-0005-0000-0000-00001F030000}"/>
    <cellStyle name="Normal 5 79 2" xfId="816" xr:uid="{00000000-0005-0000-0000-000020030000}"/>
    <cellStyle name="Normal 5 79 2 2" xfId="1750" xr:uid="{18D3156D-BBD0-48EA-BF5F-CF8DA94F48A1}"/>
    <cellStyle name="Normal 5 79 3" xfId="1749" xr:uid="{E42FB880-474B-449A-BD3F-6E4FACDFA6F3}"/>
    <cellStyle name="Normal 5 8" xfId="817" xr:uid="{00000000-0005-0000-0000-000021030000}"/>
    <cellStyle name="Normal 5 8 2" xfId="818" xr:uid="{00000000-0005-0000-0000-000022030000}"/>
    <cellStyle name="Normal 5 8 2 2" xfId="1752" xr:uid="{8777F025-A12D-4492-B5F9-01D51C138345}"/>
    <cellStyle name="Normal 5 8 3" xfId="1751" xr:uid="{DE363BB7-3817-43EE-A861-071743F80A4A}"/>
    <cellStyle name="Normal 5 80" xfId="819" xr:uid="{00000000-0005-0000-0000-000023030000}"/>
    <cellStyle name="Normal 5 80 2" xfId="820" xr:uid="{00000000-0005-0000-0000-000024030000}"/>
    <cellStyle name="Normal 5 80 2 2" xfId="1754" xr:uid="{206B2FE6-203F-4D7D-958C-A0E5FD9B2C3C}"/>
    <cellStyle name="Normal 5 80 3" xfId="1753" xr:uid="{3F822677-A156-4EF3-93A5-FF638FD20E19}"/>
    <cellStyle name="Normal 5 81" xfId="821" xr:uid="{00000000-0005-0000-0000-000025030000}"/>
    <cellStyle name="Normal 5 81 2" xfId="822" xr:uid="{00000000-0005-0000-0000-000026030000}"/>
    <cellStyle name="Normal 5 81 2 2" xfId="1756" xr:uid="{3549CDF8-08C0-4F0D-8A09-A1FDEAAE1BBC}"/>
    <cellStyle name="Normal 5 81 3" xfId="1755" xr:uid="{AE68C484-B141-475A-BCBF-B1483132DBF8}"/>
    <cellStyle name="Normal 5 82" xfId="823" xr:uid="{00000000-0005-0000-0000-000027030000}"/>
    <cellStyle name="Normal 5 82 2" xfId="824" xr:uid="{00000000-0005-0000-0000-000028030000}"/>
    <cellStyle name="Normal 5 82 2 2" xfId="1758" xr:uid="{BCBE13B3-92F2-416F-9B4B-FB0EE503365E}"/>
    <cellStyle name="Normal 5 82 3" xfId="1757" xr:uid="{7AB55517-D913-4C1C-B00E-144B717ADBA3}"/>
    <cellStyle name="Normal 5 83" xfId="825" xr:uid="{00000000-0005-0000-0000-000029030000}"/>
    <cellStyle name="Normal 5 83 2" xfId="826" xr:uid="{00000000-0005-0000-0000-00002A030000}"/>
    <cellStyle name="Normal 5 83 2 2" xfId="1760" xr:uid="{AC7DD801-2303-437D-9283-57466459DE5D}"/>
    <cellStyle name="Normal 5 83 3" xfId="1759" xr:uid="{48A1F5AB-B109-4F3D-BB58-FE8F231C47BF}"/>
    <cellStyle name="Normal 5 84" xfId="827" xr:uid="{00000000-0005-0000-0000-00002B030000}"/>
    <cellStyle name="Normal 5 84 2" xfId="828" xr:uid="{00000000-0005-0000-0000-00002C030000}"/>
    <cellStyle name="Normal 5 84 2 2" xfId="1762" xr:uid="{80632F76-2200-4FA7-BBAB-11A2193D93D3}"/>
    <cellStyle name="Normal 5 84 3" xfId="1761" xr:uid="{C5C19ACB-2C83-4448-93BE-829128306940}"/>
    <cellStyle name="Normal 5 85" xfId="829" xr:uid="{00000000-0005-0000-0000-00002D030000}"/>
    <cellStyle name="Normal 5 85 2" xfId="830" xr:uid="{00000000-0005-0000-0000-00002E030000}"/>
    <cellStyle name="Normal 5 85 2 2" xfId="1764" xr:uid="{58D26060-7375-4E3E-A6ED-2247057E48D2}"/>
    <cellStyle name="Normal 5 85 3" xfId="1763" xr:uid="{7BA0A9E6-6C68-4182-82C0-9A1D7ABEF651}"/>
    <cellStyle name="Normal 5 86" xfId="831" xr:uid="{00000000-0005-0000-0000-00002F030000}"/>
    <cellStyle name="Normal 5 86 2" xfId="832" xr:uid="{00000000-0005-0000-0000-000030030000}"/>
    <cellStyle name="Normal 5 86 2 2" xfId="1766" xr:uid="{F8AD00F0-2854-4B22-8401-469056FE0504}"/>
    <cellStyle name="Normal 5 86 3" xfId="1765" xr:uid="{5EF2DA44-8699-4D37-B0DD-DEFB5E22BA06}"/>
    <cellStyle name="Normal 5 87" xfId="833" xr:uid="{00000000-0005-0000-0000-000031030000}"/>
    <cellStyle name="Normal 5 87 2" xfId="834" xr:uid="{00000000-0005-0000-0000-000032030000}"/>
    <cellStyle name="Normal 5 87 2 2" xfId="1768" xr:uid="{36CC0E0D-5507-4E18-B125-891FDE1D971D}"/>
    <cellStyle name="Normal 5 87 3" xfId="1767" xr:uid="{3838830E-F1E9-490B-A736-8CDB09EAFFF7}"/>
    <cellStyle name="Normal 5 88" xfId="835" xr:uid="{00000000-0005-0000-0000-000033030000}"/>
    <cellStyle name="Normal 5 88 2" xfId="836" xr:uid="{00000000-0005-0000-0000-000034030000}"/>
    <cellStyle name="Normal 5 88 2 2" xfId="1770" xr:uid="{1A18758F-8B4C-49A5-AD77-FFEDDF34D7F9}"/>
    <cellStyle name="Normal 5 88 3" xfId="1769" xr:uid="{F464481A-34E5-496A-966E-F1AD04130FC9}"/>
    <cellStyle name="Normal 5 89" xfId="837" xr:uid="{00000000-0005-0000-0000-000035030000}"/>
    <cellStyle name="Normal 5 89 2" xfId="838" xr:uid="{00000000-0005-0000-0000-000036030000}"/>
    <cellStyle name="Normal 5 89 2 2" xfId="1772" xr:uid="{E9FCAF83-6801-4943-BF6F-FB06D8764837}"/>
    <cellStyle name="Normal 5 89 3" xfId="1771" xr:uid="{BD527506-467D-4705-B20D-257019926CC7}"/>
    <cellStyle name="Normal 5 9" xfId="839" xr:uid="{00000000-0005-0000-0000-000037030000}"/>
    <cellStyle name="Normal 5 9 2" xfId="840" xr:uid="{00000000-0005-0000-0000-000038030000}"/>
    <cellStyle name="Normal 5 9 2 2" xfId="1774" xr:uid="{6491298D-1E3A-4540-9715-D7D5EFD67A04}"/>
    <cellStyle name="Normal 5 9 3" xfId="1773" xr:uid="{F4B63139-6124-46CE-A38D-335AA780E192}"/>
    <cellStyle name="Normal 5 90" xfId="841" xr:uid="{00000000-0005-0000-0000-000039030000}"/>
    <cellStyle name="Normal 5 90 2" xfId="842" xr:uid="{00000000-0005-0000-0000-00003A030000}"/>
    <cellStyle name="Normal 5 90 2 2" xfId="1776" xr:uid="{74CF0876-E19B-4A2A-81DD-D7311447DD8B}"/>
    <cellStyle name="Normal 5 90 3" xfId="1775" xr:uid="{ABF74732-3557-4F4D-8DB2-A69A1CE90EC1}"/>
    <cellStyle name="Normal 5 91" xfId="843" xr:uid="{00000000-0005-0000-0000-00003B030000}"/>
    <cellStyle name="Normal 5 91 2" xfId="844" xr:uid="{00000000-0005-0000-0000-00003C030000}"/>
    <cellStyle name="Normal 5 91 2 2" xfId="1778" xr:uid="{FE3039FB-313B-48A0-A887-5CA96E524A16}"/>
    <cellStyle name="Normal 5 91 3" xfId="1777" xr:uid="{2EAE6A84-BA17-424E-86FA-671EF6EC6253}"/>
    <cellStyle name="Normal 5 92" xfId="845" xr:uid="{00000000-0005-0000-0000-00003D030000}"/>
    <cellStyle name="Normal 5 92 2" xfId="846" xr:uid="{00000000-0005-0000-0000-00003E030000}"/>
    <cellStyle name="Normal 5 92 2 2" xfId="1780" xr:uid="{078474DF-5C87-465A-9A5A-75F3363DBE25}"/>
    <cellStyle name="Normal 5 92 3" xfId="1779" xr:uid="{6E9B9B33-B8DD-4559-B819-54B5B15A96C8}"/>
    <cellStyle name="Normal 5 93" xfId="847" xr:uid="{00000000-0005-0000-0000-00003F030000}"/>
    <cellStyle name="Normal 5 93 2" xfId="1781" xr:uid="{C7BA85F3-BED8-4174-8702-1DF664298EBE}"/>
    <cellStyle name="Normal 5 93 2 2" xfId="2545" xr:uid="{D5EC095A-5A49-4653-837F-3CE8606EF211}"/>
    <cellStyle name="Normal 5 93 2 2 2" xfId="3987" xr:uid="{87B890C7-6625-4515-98A5-32FC83C27929}"/>
    <cellStyle name="Normal 5 93 2 2 2 2" xfId="6935" xr:uid="{50582810-F7BA-478E-9774-B6F67CEC4CA2}"/>
    <cellStyle name="Normal 5 93 2 2 3" xfId="5494" xr:uid="{4A648D85-C719-4587-874B-7E09545780E8}"/>
    <cellStyle name="Normal 5 93 2 3" xfId="3278" xr:uid="{A216CF8E-2A90-464D-93F5-47FEE9220032}"/>
    <cellStyle name="Normal 5 93 2 3 2" xfId="6226" xr:uid="{E0C3CF33-1DD2-4E57-A924-330ADD8E9A18}"/>
    <cellStyle name="Normal 5 93 2 4" xfId="4759" xr:uid="{C8A2D534-80EA-43B1-B68E-68739B43DC60}"/>
    <cellStyle name="Normal 5 93 3" xfId="2191" xr:uid="{A636A772-8897-4543-BE15-06659D76EA5D}"/>
    <cellStyle name="Normal 5 93 3 2" xfId="3636" xr:uid="{79FCB281-D81D-4807-A4A3-3A8A0D6BF270}"/>
    <cellStyle name="Normal 5 93 3 2 2" xfId="6584" xr:uid="{0486147B-C51D-497B-BF14-B543F6F43057}"/>
    <cellStyle name="Normal 5 93 3 3" xfId="5141" xr:uid="{B8F89FE5-C5AA-4E4B-86AB-0F7213FAC3C9}"/>
    <cellStyle name="Normal 5 93 4" xfId="2925" xr:uid="{0CAF0200-52DA-4F67-A4BA-60C8D351843D}"/>
    <cellStyle name="Normal 5 93 4 2" xfId="5873" xr:uid="{F9DD0575-BA07-478E-B4E4-96F8DE351AF4}"/>
    <cellStyle name="Normal 5 93 5" xfId="4400" xr:uid="{82E9518E-9B86-4FDB-9B86-1700950E1D58}"/>
    <cellStyle name="Normal 5 94" xfId="848" xr:uid="{00000000-0005-0000-0000-000040030000}"/>
    <cellStyle name="Normal 5 94 2" xfId="1782" xr:uid="{D728D922-2999-46CE-A5EA-EF857111AE54}"/>
    <cellStyle name="Normal 5 94 2 2" xfId="2546" xr:uid="{12183C03-53A5-43F3-9F44-99E57C15B5CC}"/>
    <cellStyle name="Normal 5 94 2 2 2" xfId="3988" xr:uid="{BB8A3FCC-5848-4740-9EE5-B029FD7CD3CE}"/>
    <cellStyle name="Normal 5 94 2 2 2 2" xfId="6936" xr:uid="{24A08889-7218-410E-86B4-0DB02534FEC8}"/>
    <cellStyle name="Normal 5 94 2 2 3" xfId="5495" xr:uid="{64E5FDFE-BDFE-4A4A-B53A-CCB0DA04D598}"/>
    <cellStyle name="Normal 5 94 2 3" xfId="3279" xr:uid="{1AEE5C17-A7D7-4155-861C-8D2BD61CEE50}"/>
    <cellStyle name="Normal 5 94 2 3 2" xfId="6227" xr:uid="{D8DAB365-ADF3-481A-8024-E4CD9A18D71F}"/>
    <cellStyle name="Normal 5 94 2 4" xfId="4760" xr:uid="{C3D32583-F615-4A45-9371-0A771485DD6C}"/>
    <cellStyle name="Normal 5 94 3" xfId="2192" xr:uid="{0DF133F9-1337-40E5-952D-51221957BEFA}"/>
    <cellStyle name="Normal 5 94 3 2" xfId="3637" xr:uid="{44F1288F-848A-43E0-9A9D-6AB84A595FF1}"/>
    <cellStyle name="Normal 5 94 3 2 2" xfId="6585" xr:uid="{5034F40D-D588-4BFC-96E6-F75C331BA90F}"/>
    <cellStyle name="Normal 5 94 3 3" xfId="5142" xr:uid="{ED1A37DE-5ADB-46D6-9505-B0698C5D3803}"/>
    <cellStyle name="Normal 5 94 4" xfId="2926" xr:uid="{73BC58F2-CDF4-4EBB-ABD1-14CB812B9264}"/>
    <cellStyle name="Normal 5 94 4 2" xfId="5874" xr:uid="{3140A299-F89E-4CB5-99B5-F0D2A44F6EB0}"/>
    <cellStyle name="Normal 5 94 5" xfId="4401" xr:uid="{1EA6F341-F920-4CF7-AD29-B8E20675DAD9}"/>
    <cellStyle name="Normal 5 95" xfId="849" xr:uid="{00000000-0005-0000-0000-000041030000}"/>
    <cellStyle name="Normal 5 95 2" xfId="1783" xr:uid="{80084817-0FF5-4FBD-B0B1-7E35E2D27FAD}"/>
    <cellStyle name="Normal 5 96" xfId="1596" xr:uid="{870E3D8C-AB5E-4581-AD81-4613B1DBF30C}"/>
    <cellStyle name="Normal 6" xfId="850" xr:uid="{00000000-0005-0000-0000-000042030000}"/>
    <cellStyle name="Normal 6 2" xfId="851" xr:uid="{00000000-0005-0000-0000-000043030000}"/>
    <cellStyle name="Normal 6 2 2" xfId="1785" xr:uid="{CBBDEE6D-836F-4326-8A7E-26B49DE8D601}"/>
    <cellStyle name="Normal 6 2 2 2" xfId="2548" xr:uid="{98FDD89E-CB65-4833-B867-34BC964DD524}"/>
    <cellStyle name="Normal 6 2 2 2 2" xfId="3990" xr:uid="{5058CA55-4D7D-44DB-8621-94863E568650}"/>
    <cellStyle name="Normal 6 2 2 2 2 2" xfId="6938" xr:uid="{4EF917E2-352C-49F8-A5D5-32AE35FF0FDC}"/>
    <cellStyle name="Normal 6 2 2 2 3" xfId="5497" xr:uid="{105142C6-A957-42FA-8B7C-955251441DFF}"/>
    <cellStyle name="Normal 6 2 2 3" xfId="3281" xr:uid="{46A458CB-E7C0-444F-82B3-878965799D55}"/>
    <cellStyle name="Normal 6 2 2 3 2" xfId="6229" xr:uid="{A8337BF0-0FBE-408A-92AC-90D2CD4651F9}"/>
    <cellStyle name="Normal 6 2 2 4" xfId="4762" xr:uid="{3B0154A8-5753-4AE1-B6BD-EA99619FD7F8}"/>
    <cellStyle name="Normal 6 2 3" xfId="2194" xr:uid="{190CD77B-0ADA-44FF-A2B9-058C228D41CC}"/>
    <cellStyle name="Normal 6 2 3 2" xfId="3639" xr:uid="{658C648B-A796-4F35-852C-B50AA90D19C8}"/>
    <cellStyle name="Normal 6 2 3 2 2" xfId="6587" xr:uid="{5D44F185-9039-4679-8B5C-B9560D5973D7}"/>
    <cellStyle name="Normal 6 2 3 3" xfId="5144" xr:uid="{BF79575C-E47A-46D6-9904-2775E7664BB6}"/>
    <cellStyle name="Normal 6 2 4" xfId="2928" xr:uid="{DF0BDDF1-4760-48EA-A725-2F0F897E1BE5}"/>
    <cellStyle name="Normal 6 2 4 2" xfId="5876" xr:uid="{341D83B9-3732-4954-A854-B4471AE64D69}"/>
    <cellStyle name="Normal 6 2 5" xfId="4403" xr:uid="{CB0FA91A-2C4A-40CE-A1E4-E2A1465CBD01}"/>
    <cellStyle name="Normal 6 3" xfId="852" xr:uid="{00000000-0005-0000-0000-000044030000}"/>
    <cellStyle name="Normal 6 3 2" xfId="1786" xr:uid="{A8A94D24-14E7-42C9-BB51-39EEF9496E23}"/>
    <cellStyle name="Normal 6 4" xfId="1784" xr:uid="{75601587-B8E7-4EEE-8A21-FFFF1DCC353F}"/>
    <cellStyle name="Normal 6 4 2" xfId="2547" xr:uid="{8E63C48E-C7E9-4159-9523-6D91FFFC9B4E}"/>
    <cellStyle name="Normal 6 4 2 2" xfId="3989" xr:uid="{0A5F3B8C-C686-499C-BBBD-63C696151C4E}"/>
    <cellStyle name="Normal 6 4 2 2 2" xfId="6937" xr:uid="{84A89260-5391-4F05-A22B-29CF2EBD401C}"/>
    <cellStyle name="Normal 6 4 2 3" xfId="5496" xr:uid="{60C94E4E-860F-4FE8-91CA-B16E7AFAC47A}"/>
    <cellStyle name="Normal 6 4 3" xfId="3280" xr:uid="{CC039DA6-01F2-464B-B395-4AC0205F17F9}"/>
    <cellStyle name="Normal 6 4 3 2" xfId="6228" xr:uid="{212ACF4B-560B-4A57-B192-2BEC3867DBAF}"/>
    <cellStyle name="Normal 6 4 4" xfId="4761" xr:uid="{2F39E673-89C8-41D0-A275-BF4919C92083}"/>
    <cellStyle name="Normal 6 5" xfId="2193" xr:uid="{40AC1EE4-1906-4AC9-A922-1E5EF15399FF}"/>
    <cellStyle name="Normal 6 5 2" xfId="3638" xr:uid="{E551D852-6AB0-495C-9DCE-E0453F19DC1C}"/>
    <cellStyle name="Normal 6 5 2 2" xfId="6586" xr:uid="{129357FF-BBFD-477D-9309-6BED34F889FF}"/>
    <cellStyle name="Normal 6 5 3" xfId="5143" xr:uid="{74085CF0-3139-4843-A38B-2A6DD7DA2047}"/>
    <cellStyle name="Normal 6 6" xfId="2927" xr:uid="{6088EA91-1D7E-46C8-8B58-1FF691F2C670}"/>
    <cellStyle name="Normal 6 6 2" xfId="5875" xr:uid="{B55C0E2D-7786-4C12-9570-2293B8EADA51}"/>
    <cellStyle name="Normal 6 7" xfId="4402" xr:uid="{65BE456B-19B5-4065-AA8D-FDE6C731FDA5}"/>
    <cellStyle name="Normal 7" xfId="853" xr:uid="{00000000-0005-0000-0000-000045030000}"/>
    <cellStyle name="Normal 7 2" xfId="854" xr:uid="{00000000-0005-0000-0000-000046030000}"/>
    <cellStyle name="Normal 7 2 2" xfId="855" xr:uid="{00000000-0005-0000-0000-000047030000}"/>
    <cellStyle name="Normal 7 2 2 2" xfId="1789" xr:uid="{F8C3D739-C425-48A0-9053-C386F95F802E}"/>
    <cellStyle name="Normal 7 2 3" xfId="1788" xr:uid="{82B028B3-7036-4DD0-80CB-ED60CE31E8C8}"/>
    <cellStyle name="Normal 7 3" xfId="856" xr:uid="{00000000-0005-0000-0000-000048030000}"/>
    <cellStyle name="Normal 7 3 2" xfId="1790" xr:uid="{7597EABF-6852-4B78-9209-43EB26BEC8B0}"/>
    <cellStyle name="Normal 7 3 2 2" xfId="2550" xr:uid="{3EC2F5E8-3D61-4F94-8C9F-66B09736781A}"/>
    <cellStyle name="Normal 7 3 2 2 2" xfId="3992" xr:uid="{8C771B4C-D6C6-405D-9381-225F293907CB}"/>
    <cellStyle name="Normal 7 3 2 2 2 2" xfId="6940" xr:uid="{F4C27135-C9C5-4BA6-925D-95AE31F944A7}"/>
    <cellStyle name="Normal 7 3 2 2 3" xfId="5499" xr:uid="{A68A5F3C-C42A-4E20-9983-329E37E21F2D}"/>
    <cellStyle name="Normal 7 3 2 3" xfId="3283" xr:uid="{2A22F53C-7C71-4FCB-A514-797DF5EFE494}"/>
    <cellStyle name="Normal 7 3 2 3 2" xfId="6231" xr:uid="{3D842F54-CA79-4D32-A4BD-0A7B7E1CAF9A}"/>
    <cellStyle name="Normal 7 3 2 4" xfId="4764" xr:uid="{59C69B6F-67FF-4C79-A8A2-A071B16CE167}"/>
    <cellStyle name="Normal 7 3 3" xfId="2196" xr:uid="{90861EA5-8BC6-419E-BA81-47DBAD12C271}"/>
    <cellStyle name="Normal 7 3 3 2" xfId="3641" xr:uid="{FFD7A9DC-CC32-450D-9B45-9D4A153A940B}"/>
    <cellStyle name="Normal 7 3 3 2 2" xfId="6589" xr:uid="{8311D04F-9FEC-48CA-A06F-99D08AC971D3}"/>
    <cellStyle name="Normal 7 3 3 3" xfId="5146" xr:uid="{C6C2FF98-C3AB-41D0-8723-35E9A5C40085}"/>
    <cellStyle name="Normal 7 3 4" xfId="2930" xr:uid="{AD589046-E25A-4090-9E21-75BCF7FD6DE0}"/>
    <cellStyle name="Normal 7 3 4 2" xfId="5878" xr:uid="{DFF13545-3F6B-4AC6-A182-CEBFEFBB86D9}"/>
    <cellStyle name="Normal 7 3 5" xfId="4405" xr:uid="{6C47CC4F-EB25-4CAE-B12F-A29D4AE64FF2}"/>
    <cellStyle name="Normal 7 4" xfId="1787" xr:uid="{5651597D-D555-40BE-8795-73D4A8C729DD}"/>
    <cellStyle name="Normal 7 4 2" xfId="2549" xr:uid="{62CF0047-3E37-4699-BFC9-A4B568797A97}"/>
    <cellStyle name="Normal 7 4 2 2" xfId="3991" xr:uid="{0731FD8F-BEDE-4AA2-8B27-8C36EE30CB5A}"/>
    <cellStyle name="Normal 7 4 2 2 2" xfId="6939" xr:uid="{3114E890-199A-4C40-B4FE-9CEC4926A8FC}"/>
    <cellStyle name="Normal 7 4 2 3" xfId="5498" xr:uid="{F06DDE8D-EFD1-4CBA-811E-5E050321C735}"/>
    <cellStyle name="Normal 7 4 3" xfId="3282" xr:uid="{79D03EDC-D7D8-41A1-B28F-18E65E8B37AA}"/>
    <cellStyle name="Normal 7 4 3 2" xfId="6230" xr:uid="{69C9A103-EE59-463F-914B-423A811B00B8}"/>
    <cellStyle name="Normal 7 4 4" xfId="4763" xr:uid="{65E834CB-2EA0-4C0C-BC71-2391C79A6013}"/>
    <cellStyle name="Normal 7 5" xfId="2195" xr:uid="{72283296-C6EE-458D-89CC-A8FC83C375EF}"/>
    <cellStyle name="Normal 7 5 2" xfId="3640" xr:uid="{0055AEB8-DBE0-48D5-A073-14E210B6F8F3}"/>
    <cellStyle name="Normal 7 5 2 2" xfId="6588" xr:uid="{860EDFDE-5677-441F-9C2D-5EB77482F5FE}"/>
    <cellStyle name="Normal 7 5 3" xfId="5145" xr:uid="{BF099E55-136E-4E2B-B2FE-1C3EBB4BD092}"/>
    <cellStyle name="Normal 7 6" xfId="2929" xr:uid="{A7A88F96-B92A-437B-85E1-B8F685352739}"/>
    <cellStyle name="Normal 7 6 2" xfId="5877" xr:uid="{138D9285-BE00-4188-92CB-FCCDF3FA2189}"/>
    <cellStyle name="Normal 7 7" xfId="4404" xr:uid="{6B4D3211-BAFF-4F66-A0C5-38DABA793BF2}"/>
    <cellStyle name="Normal 8" xfId="857" xr:uid="{00000000-0005-0000-0000-000049030000}"/>
    <cellStyle name="Normal 8 2" xfId="858" xr:uid="{00000000-0005-0000-0000-00004A030000}"/>
    <cellStyle name="Normal 8 2 2" xfId="1792" xr:uid="{DF2EE092-3922-4A79-AE18-F94393EF1BC1}"/>
    <cellStyle name="Normal 8 2 2 2" xfId="2552" xr:uid="{F5F41E5E-21D1-4D2C-B764-C929AE8FBBC5}"/>
    <cellStyle name="Normal 8 2 2 2 2" xfId="3994" xr:uid="{A34CF807-3305-4960-93D3-35B0CC465DCF}"/>
    <cellStyle name="Normal 8 2 2 2 2 2" xfId="6942" xr:uid="{CFA5B206-06DB-4812-A1D9-111397344381}"/>
    <cellStyle name="Normal 8 2 2 2 3" xfId="5501" xr:uid="{ECBFC542-82E3-4A19-90BE-E9EE8438F7F0}"/>
    <cellStyle name="Normal 8 2 2 3" xfId="3285" xr:uid="{8B322F29-5808-40F6-B286-5310A2299DD2}"/>
    <cellStyle name="Normal 8 2 2 3 2" xfId="6233" xr:uid="{39D08028-B158-4C94-A393-5980E9121033}"/>
    <cellStyle name="Normal 8 2 2 4" xfId="4766" xr:uid="{32A285DA-5D1F-4B00-BDBA-1440C4D5754D}"/>
    <cellStyle name="Normal 8 2 3" xfId="2198" xr:uid="{56DB92F9-B3D9-4758-916B-FEAD85D6B448}"/>
    <cellStyle name="Normal 8 2 3 2" xfId="3643" xr:uid="{5406A5C6-A460-41DB-8AF8-BD1B8E4F27ED}"/>
    <cellStyle name="Normal 8 2 3 2 2" xfId="6591" xr:uid="{B15A32F9-E5CC-456C-9780-226C096261CB}"/>
    <cellStyle name="Normal 8 2 3 3" xfId="5148" xr:uid="{F0921188-222E-4496-BFCB-993DCB193253}"/>
    <cellStyle name="Normal 8 2 4" xfId="2932" xr:uid="{325B60C4-FE0F-4E7F-BA2B-A218D316E1FF}"/>
    <cellStyle name="Normal 8 2 4 2" xfId="5880" xr:uid="{B0BACB53-927D-4EFA-8CDB-B393DE6B18BE}"/>
    <cellStyle name="Normal 8 2 5" xfId="4407" xr:uid="{C377B55A-9934-4AB7-A27E-99930F1A2932}"/>
    <cellStyle name="Normal 8 3" xfId="1791" xr:uid="{F78A96E7-7962-4EC9-AD8E-BE375539CCFE}"/>
    <cellStyle name="Normal 8 3 2" xfId="2551" xr:uid="{E3BCBDBF-B952-40D9-A5AE-68EE2CCF8CA4}"/>
    <cellStyle name="Normal 8 3 2 2" xfId="3993" xr:uid="{774408AA-F00D-49B6-94C0-555D77EC8BAC}"/>
    <cellStyle name="Normal 8 3 2 2 2" xfId="6941" xr:uid="{B750D02E-923A-4E17-AB41-707DDAB59E42}"/>
    <cellStyle name="Normal 8 3 2 3" xfId="5500" xr:uid="{7EA14321-6BBE-4058-B330-23DB476402DC}"/>
    <cellStyle name="Normal 8 3 3" xfId="3284" xr:uid="{AC472D57-F548-4C8E-BA29-6947FB6B60E2}"/>
    <cellStyle name="Normal 8 3 3 2" xfId="6232" xr:uid="{0652908F-3079-4EDA-9911-F8E11A9B49C1}"/>
    <cellStyle name="Normal 8 3 4" xfId="4765" xr:uid="{1AF02137-05AA-4AA2-AC60-27CE9CC91F99}"/>
    <cellStyle name="Normal 8 4" xfId="2197" xr:uid="{52DB3B4C-C37D-4D5C-A29C-0C4C679B03BB}"/>
    <cellStyle name="Normal 8 4 2" xfId="3642" xr:uid="{C6D53CF0-C7D8-4188-8315-38F96CA3F925}"/>
    <cellStyle name="Normal 8 4 2 2" xfId="6590" xr:uid="{A4FF7E76-9E3C-4BCC-B649-BCDF9FB7A5D3}"/>
    <cellStyle name="Normal 8 4 3" xfId="5147" xr:uid="{132645F5-39B7-4B60-BE30-A2103869AB76}"/>
    <cellStyle name="Normal 8 5" xfId="2931" xr:uid="{3FB44339-9F74-42CA-8592-14002798542F}"/>
    <cellStyle name="Normal 8 5 2" xfId="5879" xr:uid="{DA06A662-5202-473C-9D1D-C42958043D96}"/>
    <cellStyle name="Normal 8 6" xfId="4406" xr:uid="{D1384EF4-F0FA-4297-83FE-2E8973536BCF}"/>
    <cellStyle name="Normal 9" xfId="859" xr:uid="{00000000-0005-0000-0000-00004B030000}"/>
    <cellStyle name="Normal 9 2" xfId="860" xr:uid="{00000000-0005-0000-0000-00004C030000}"/>
    <cellStyle name="Normal 9 2 2" xfId="1794" xr:uid="{348CD8DF-4492-4E15-BD8D-9CFC40B47B36}"/>
    <cellStyle name="Normal 9 2 2 2" xfId="2554" xr:uid="{A751358B-7632-4198-9C1B-80AFBCFD66D1}"/>
    <cellStyle name="Normal 9 2 2 2 2" xfId="3996" xr:uid="{B569EE73-910A-4923-B23E-BDA360B95308}"/>
    <cellStyle name="Normal 9 2 2 2 2 2" xfId="6944" xr:uid="{4861301E-0C41-457F-8362-E1CA67D53203}"/>
    <cellStyle name="Normal 9 2 2 2 3" xfId="5503" xr:uid="{8168B812-9ABB-49F4-9FC0-C48887177077}"/>
    <cellStyle name="Normal 9 2 2 3" xfId="3287" xr:uid="{B4209D9B-36B5-4D89-AD54-2272F2B852E2}"/>
    <cellStyle name="Normal 9 2 2 3 2" xfId="6235" xr:uid="{CBAB0D15-E14E-43F9-9E46-62783A5D940E}"/>
    <cellStyle name="Normal 9 2 2 4" xfId="4768" xr:uid="{BBBD58EA-CB53-4DEE-809C-A51E74EAEE63}"/>
    <cellStyle name="Normal 9 2 3" xfId="2200" xr:uid="{40A5B235-442E-4F58-A067-ABA2491D0743}"/>
    <cellStyle name="Normal 9 2 3 2" xfId="3645" xr:uid="{5037DCD6-8A51-46EE-8D38-F7352E4D724C}"/>
    <cellStyle name="Normal 9 2 3 2 2" xfId="6593" xr:uid="{96905188-0C19-43D3-8551-F2D0FB06960A}"/>
    <cellStyle name="Normal 9 2 3 3" xfId="5150" xr:uid="{17330CBE-44C9-41D1-B013-987F75DB6D23}"/>
    <cellStyle name="Normal 9 2 4" xfId="2934" xr:uid="{0CEAB0E6-B419-4266-A011-0261FFD86169}"/>
    <cellStyle name="Normal 9 2 4 2" xfId="5882" xr:uid="{04298F11-480B-42AB-A7D8-1CB992B3577E}"/>
    <cellStyle name="Normal 9 2 5" xfId="4409" xr:uid="{7118468E-49A4-4288-A66B-D07ED664950A}"/>
    <cellStyle name="Normal 9 3" xfId="1793" xr:uid="{AC4F3C30-B823-450D-AA6F-CC12644C876E}"/>
    <cellStyle name="Normal 9 3 2" xfId="2553" xr:uid="{B0F651F5-983E-4D9E-ABB2-908E8ADA910D}"/>
    <cellStyle name="Normal 9 3 2 2" xfId="3995" xr:uid="{BD1D53A9-9A92-493C-BEFB-0DD18A9B37BC}"/>
    <cellStyle name="Normal 9 3 2 2 2" xfId="6943" xr:uid="{C6AD1024-CFBB-4558-87E6-09535BEBDFB0}"/>
    <cellStyle name="Normal 9 3 2 3" xfId="5502" xr:uid="{16727849-D6AD-4C2F-8A49-CCB41BA5C86E}"/>
    <cellStyle name="Normal 9 3 3" xfId="3286" xr:uid="{D724838D-9675-4AAA-8C7E-C06CCAB99EE2}"/>
    <cellStyle name="Normal 9 3 3 2" xfId="6234" xr:uid="{9D34BBB8-4B4F-4E2E-B624-9A6AFCA609D4}"/>
    <cellStyle name="Normal 9 3 4" xfId="4767" xr:uid="{90DC3007-E23B-42ED-92AA-1C8EF245D796}"/>
    <cellStyle name="Normal 9 4" xfId="2199" xr:uid="{62C02BDA-AC96-4A32-9480-1C0B9FF5D1D1}"/>
    <cellStyle name="Normal 9 4 2" xfId="3644" xr:uid="{B88C52CA-32AB-454E-AECF-2E0B2BAE53D4}"/>
    <cellStyle name="Normal 9 4 2 2" xfId="6592" xr:uid="{6A0F85B4-1E90-4AB1-B4DD-3E40B2F0A1B7}"/>
    <cellStyle name="Normal 9 4 3" xfId="5149" xr:uid="{0A10133A-54A3-4817-86D8-64A283795D80}"/>
    <cellStyle name="Normal 9 5" xfId="2933" xr:uid="{E8F2293C-A50F-4E7F-9675-A42482805B74}"/>
    <cellStyle name="Normal 9 5 2" xfId="5881" xr:uid="{831305BC-4F5F-4CF2-A69F-B980B729D004}"/>
    <cellStyle name="Normal 9 6" xfId="4408" xr:uid="{EC02EC2D-067A-44D1-B5BE-F91288302AEE}"/>
    <cellStyle name="Note 2" xfId="861" xr:uid="{00000000-0005-0000-0000-00004D030000}"/>
    <cellStyle name="Note 2 2" xfId="1795" xr:uid="{6663CD7F-B98D-4474-BE10-91D2D4B4DAFE}"/>
    <cellStyle name="Notiz 2" xfId="19" xr:uid="{00000000-0005-0000-0000-00004E030000}"/>
    <cellStyle name="Notiz 2 2" xfId="1796" xr:uid="{FE4B2218-184C-4522-8659-B61B930851DD}"/>
    <cellStyle name="Notiz 2 2 2" xfId="2555" xr:uid="{18FFFB1C-5409-45F9-866E-22047D6900F6}"/>
    <cellStyle name="Notiz 2 2 2 2" xfId="3997" xr:uid="{DEAF82C5-FD97-40D7-BBAF-0338FBC0864C}"/>
    <cellStyle name="Notiz 2 2 2 2 2" xfId="6945" xr:uid="{5848E4A1-8B5E-4FC7-8185-B7665E38A9FA}"/>
    <cellStyle name="Notiz 2 2 2 3" xfId="5504" xr:uid="{EE2F4348-B8CF-4E13-82D7-1362F254B7F7}"/>
    <cellStyle name="Notiz 2 2 3" xfId="3288" xr:uid="{45A986B5-E5D6-4247-AC9F-FD8EA2717BCE}"/>
    <cellStyle name="Notiz 2 2 3 2" xfId="6236" xr:uid="{F8155865-96AA-438F-94FF-443FF1AFCC20}"/>
    <cellStyle name="Notiz 2 2 4" xfId="4769" xr:uid="{96A5166C-73A9-49C0-93B1-018EBEFE5BE4}"/>
    <cellStyle name="Notiz 2 3" xfId="1876" xr:uid="{E39DDC93-6BE5-4A70-9D29-B74CC1F23C1C}"/>
    <cellStyle name="Notiz 2 3 2" xfId="3321" xr:uid="{5E1FE097-1946-424F-81BA-35CCE2478EF4}"/>
    <cellStyle name="Notiz 2 3 2 2" xfId="6269" xr:uid="{6ACF9A31-549B-40E4-8EF1-54ED530DAC8C}"/>
    <cellStyle name="Notiz 2 3 3" xfId="4826" xr:uid="{C025DFD4-5641-43FD-BD6D-3A9E80C4901F}"/>
    <cellStyle name="Notiz 2 4" xfId="2608" xr:uid="{93577AB5-FCF5-4AA9-88D3-BBD8BD0AB459}"/>
    <cellStyle name="Notiz 2 4 2" xfId="5556" xr:uid="{ACFD151A-D087-408E-BBC9-B59D65F6E0AD}"/>
    <cellStyle name="Notiz 2 5" xfId="4088" xr:uid="{D725AB1E-4475-4E24-8403-B95D4207933D}"/>
    <cellStyle name="Notiz 3" xfId="20" xr:uid="{00000000-0005-0000-0000-00004F030000}"/>
    <cellStyle name="Notiz 3 2" xfId="1797" xr:uid="{F1727ABA-3E41-4E0A-B4F2-8D4B9251BFFE}"/>
    <cellStyle name="Notiz 3 2 2" xfId="2556" xr:uid="{798BB448-1835-448A-885D-5449977011FC}"/>
    <cellStyle name="Notiz 3 2 2 2" xfId="3998" xr:uid="{E12831A6-C5C7-4643-9215-E5824A3DF0F1}"/>
    <cellStyle name="Notiz 3 2 2 2 2" xfId="6946" xr:uid="{9F89C22E-25A6-4EC0-B8E8-60BD4AD46D1A}"/>
    <cellStyle name="Notiz 3 2 2 3" xfId="5505" xr:uid="{A7DF50F6-EB05-4728-B32C-F3093C4C97FE}"/>
    <cellStyle name="Notiz 3 2 3" xfId="3289" xr:uid="{E9D27F22-72B2-48CF-87D4-14D5A048F2CA}"/>
    <cellStyle name="Notiz 3 2 3 2" xfId="6237" xr:uid="{91FD79EB-1D9C-41D9-B36D-E9C75962F1D4}"/>
    <cellStyle name="Notiz 3 2 4" xfId="4770" xr:uid="{B734F640-ED83-45B8-B336-E8F09011D076}"/>
    <cellStyle name="Notiz 3 3" xfId="1877" xr:uid="{6D66D6FF-E602-4B12-A677-D4D8C4A03B60}"/>
    <cellStyle name="Notiz 3 3 2" xfId="3322" xr:uid="{BA2B5C81-9207-4D50-BF02-C0CD45CC1454}"/>
    <cellStyle name="Notiz 3 3 2 2" xfId="6270" xr:uid="{9C5917EA-ACB8-416D-8F96-D98DDFF75D89}"/>
    <cellStyle name="Notiz 3 3 3" xfId="4827" xr:uid="{23DE7D69-D072-4370-92FC-1FB21C0FD3E9}"/>
    <cellStyle name="Notiz 3 4" xfId="2609" xr:uid="{D4FAFBC2-42E0-46F3-8EDB-8ABA326AF099}"/>
    <cellStyle name="Notiz 3 4 2" xfId="5557" xr:uid="{416502DA-0903-4CF5-A0D7-5D5B021D08B5}"/>
    <cellStyle name="Notiz 3 5" xfId="4089" xr:uid="{76972FD5-CB92-4BEE-93A9-21E56EEF44E8}"/>
    <cellStyle name="Notiz 4" xfId="945" xr:uid="{F293E16B-A9A9-4121-A7D7-7720D1CC1B58}"/>
    <cellStyle name="Notiz 4 2" xfId="3068" xr:uid="{431E8F2C-E61F-4E54-B15F-7D3A9CE4F6D7}"/>
    <cellStyle name="Notiz 4 2 2" xfId="6016" xr:uid="{5501F2E5-FD73-4181-85F2-6D8207D0921D}"/>
    <cellStyle name="Notiz 4 3" xfId="4430" xr:uid="{CDDEB8F4-B272-47F1-BDBE-E93077C0AE54}"/>
    <cellStyle name="Output 2" xfId="862" xr:uid="{00000000-0005-0000-0000-000050030000}"/>
    <cellStyle name="Output 2 2" xfId="1798" xr:uid="{76C0F399-820D-460F-977F-5B1654D1786A}"/>
    <cellStyle name="Percent 2" xfId="863" xr:uid="{00000000-0005-0000-0000-000051030000}"/>
    <cellStyle name="Percent 2 2" xfId="864" xr:uid="{00000000-0005-0000-0000-000052030000}"/>
    <cellStyle name="Percent 3" xfId="865" xr:uid="{00000000-0005-0000-0000-000053030000}"/>
    <cellStyle name="Percent 3 2" xfId="866" xr:uid="{00000000-0005-0000-0000-000054030000}"/>
    <cellStyle name="Percent 4" xfId="867" xr:uid="{00000000-0005-0000-0000-000055030000}"/>
    <cellStyle name="Percent 5" xfId="868" xr:uid="{00000000-0005-0000-0000-000056030000}"/>
    <cellStyle name="Percent 6" xfId="869" xr:uid="{00000000-0005-0000-0000-000057030000}"/>
    <cellStyle name="Prozent 2" xfId="38" xr:uid="{00000000-0005-0000-0000-000058030000}"/>
    <cellStyle name="Prozent 2 2" xfId="946" xr:uid="{22913561-424D-446C-A98E-2EDAE4081759}"/>
    <cellStyle name="PSChar" xfId="870" xr:uid="{00000000-0005-0000-0000-000059030000}"/>
    <cellStyle name="PSChar 2" xfId="1799" xr:uid="{7CFA3706-CBA2-4FED-B468-BC269A72D09B}"/>
    <cellStyle name="PSDate" xfId="871" xr:uid="{00000000-0005-0000-0000-00005A030000}"/>
    <cellStyle name="PSDec" xfId="872" xr:uid="{00000000-0005-0000-0000-00005B030000}"/>
    <cellStyle name="PSHeading" xfId="873" xr:uid="{00000000-0005-0000-0000-00005C030000}"/>
    <cellStyle name="PSHeading 2" xfId="1801" xr:uid="{B1120B48-99ED-478F-BB6C-4A950279FEC6}"/>
    <cellStyle name="SAPBEXaggData" xfId="874" xr:uid="{00000000-0005-0000-0000-00005D030000}"/>
    <cellStyle name="SAPBEXaggData 2" xfId="1802" xr:uid="{C9D6E9BF-FE20-4ECB-99FA-80C5B45BD0D1}"/>
    <cellStyle name="SAPBEXaggData 2 2" xfId="2558" xr:uid="{2BCD845D-3DAB-403A-A3FB-B989E3F1EAA4}"/>
    <cellStyle name="SAPBEXaggData 2 2 2" xfId="4042" xr:uid="{4A4141CB-283A-4808-94D4-3EE80A7383C5}"/>
    <cellStyle name="SAPBEXaggData 2 2 2 2" xfId="6990" xr:uid="{4EC43554-7AC0-4759-AE9E-FDD943041AE8}"/>
    <cellStyle name="SAPBEXaggData 2 2 3" xfId="5507" xr:uid="{9D4AB837-5AEF-4E1F-BB7C-D24BF26F3645}"/>
    <cellStyle name="SAPBEXaggData 2 3" xfId="4020" xr:uid="{5192871F-7956-4B66-B254-E9850FD8616E}"/>
    <cellStyle name="SAPBEXaggData 2 3 2" xfId="6968" xr:uid="{F342083E-A5BF-487C-8291-15A812FB8A4F}"/>
    <cellStyle name="SAPBEXaggData 2 4" xfId="4772" xr:uid="{1060CC09-46D9-4EE4-8434-9E5068E35586}"/>
    <cellStyle name="SAPBEXaggData 3" xfId="1833" xr:uid="{A9FB9337-B78B-4904-87BA-748134EEAEE1}"/>
    <cellStyle name="SAPBEXaggData 3 2" xfId="2574" xr:uid="{D9CE8248-E356-453D-80A3-A941447F698E}"/>
    <cellStyle name="SAPBEXaggData 3 2 2" xfId="4047" xr:uid="{DBF0A842-43D8-4B7B-9704-0C3017E476F4}"/>
    <cellStyle name="SAPBEXaggData 3 2 2 2" xfId="6995" xr:uid="{3B599233-B423-4B9F-BB45-5F1AEC9FAC04}"/>
    <cellStyle name="SAPBEXaggData 3 2 3" xfId="5523" xr:uid="{83FBFDCA-6C5F-4850-ADB8-80A426AFFABD}"/>
    <cellStyle name="SAPBEXaggData 3 3" xfId="4026" xr:uid="{B0D91FBD-4914-43DB-81F5-3EA7587E3F0D}"/>
    <cellStyle name="SAPBEXaggData 3 3 2" xfId="6974" xr:uid="{DD78E29A-BD78-464C-B2A2-8EDC60B18313}"/>
    <cellStyle name="SAPBEXaggData 3 4" xfId="4789" xr:uid="{762EB2EB-6DFF-4114-AE8B-36A9AB535C5C}"/>
    <cellStyle name="SAPBEXaggData 4" xfId="1844" xr:uid="{CF766F85-8BC4-4F8C-9E78-EA79675DBFAF}"/>
    <cellStyle name="SAPBEXaggData 4 2" xfId="2582" xr:uid="{378A82E9-32E0-4D53-836F-3E1723498CF6}"/>
    <cellStyle name="SAPBEXaggData 4 2 2" xfId="4054" xr:uid="{B3F7B3D1-440E-4289-828A-27D039C116F9}"/>
    <cellStyle name="SAPBEXaggData 4 2 2 2" xfId="7002" xr:uid="{53D83EEE-5637-427A-B012-833569B51E4D}"/>
    <cellStyle name="SAPBEXaggData 4 2 3" xfId="5531" xr:uid="{01788DE7-C409-46E2-97E9-EADE6E2D4511}"/>
    <cellStyle name="SAPBEXaggData 4 3" xfId="4035" xr:uid="{493CDEC4-7CE4-4290-9835-052863BC22A6}"/>
    <cellStyle name="SAPBEXaggData 4 3 2" xfId="6983" xr:uid="{1A356E61-9F22-4603-81D9-50FE4EF121C4}"/>
    <cellStyle name="SAPBEXaggData 4 4" xfId="4800" xr:uid="{1B52CFAA-D69F-4F3D-B5FE-5A4235D99466}"/>
    <cellStyle name="SAPBEXaggData 5" xfId="1832" xr:uid="{63854F6E-5510-474A-AD05-FFFD8A636DAA}"/>
    <cellStyle name="SAPBEXaggData 5 2" xfId="4025" xr:uid="{0092929D-B396-42EF-9AF0-642FDAA16E67}"/>
    <cellStyle name="SAPBEXaggData 5 2 2" xfId="6973" xr:uid="{A956570F-D0EF-4859-ABC9-6A7CC1DB5F7F}"/>
    <cellStyle name="SAPBEXaggData 5 3" xfId="4788" xr:uid="{CC4BF615-E13D-4121-8CE0-3F22861CB597}"/>
    <cellStyle name="SAPBEXaggData 6" xfId="2919" xr:uid="{0B5BE7E4-DA0D-4F57-BB13-92CD9BDE23A3}"/>
    <cellStyle name="SAPBEXaggData 6 2" xfId="5867" xr:uid="{FF985B2B-CD23-49E8-A870-ECE976ABAA8E}"/>
    <cellStyle name="SAPBEXaggData 7" xfId="4410" xr:uid="{79645DB5-DE96-4D36-AFD7-17767896C49F}"/>
    <cellStyle name="SAPBEXaggItem" xfId="875" xr:uid="{00000000-0005-0000-0000-00005E030000}"/>
    <cellStyle name="SAPBEXaggItem 2" xfId="1803" xr:uid="{B665BA79-C354-49F4-B911-43133EDC0E84}"/>
    <cellStyle name="SAPBEXaggItem 2 2" xfId="2559" xr:uid="{F38EB724-9110-4860-8176-45BFFD68ED9B}"/>
    <cellStyle name="SAPBEXaggItem 2 2 2" xfId="4043" xr:uid="{085EF314-82F7-4457-B927-1047DBB463BF}"/>
    <cellStyle name="SAPBEXaggItem 2 2 2 2" xfId="6991" xr:uid="{A96AC1BC-4355-4B17-9A16-8ADADE35B86F}"/>
    <cellStyle name="SAPBEXaggItem 2 2 3" xfId="5508" xr:uid="{226170FD-17BD-4E02-9188-AAC3688D4676}"/>
    <cellStyle name="SAPBEXaggItem 2 3" xfId="4021" xr:uid="{20B30EFF-5C8D-4CEB-BAEE-8C03C1F0F0E7}"/>
    <cellStyle name="SAPBEXaggItem 2 3 2" xfId="6969" xr:uid="{0C5D8AE3-29B0-4225-946E-D27A89C27199}"/>
    <cellStyle name="SAPBEXaggItem 2 4" xfId="4773" xr:uid="{C06774B4-4022-473F-BDA0-42D994608C53}"/>
    <cellStyle name="SAPBEXaggItem 3" xfId="1841" xr:uid="{B6D4FEE5-94C3-4FCF-A09E-9FFFB35819E9}"/>
    <cellStyle name="SAPBEXaggItem 3 2" xfId="2580" xr:uid="{EAE25610-AC35-45BF-BCA2-2F5CCA50BD47}"/>
    <cellStyle name="SAPBEXaggItem 3 2 2" xfId="4053" xr:uid="{D2553D44-D87D-4E32-BCAB-77200933D77C}"/>
    <cellStyle name="SAPBEXaggItem 3 2 2 2" xfId="7001" xr:uid="{E9A05A8D-9B71-4522-9CED-5A06B0936A4D}"/>
    <cellStyle name="SAPBEXaggItem 3 2 3" xfId="5529" xr:uid="{2D5EEFAB-96C9-43B8-A748-520652C4A2AD}"/>
    <cellStyle name="SAPBEXaggItem 3 3" xfId="4033" xr:uid="{2EC70D7A-472F-407C-B0D8-34A48E5E855A}"/>
    <cellStyle name="SAPBEXaggItem 3 3 2" xfId="6981" xr:uid="{5B4E8756-F929-4FCD-BAF2-F76169A7A284}"/>
    <cellStyle name="SAPBEXaggItem 3 4" xfId="4797" xr:uid="{3E836D79-4874-419A-AC5C-8C903BC53E9B}"/>
    <cellStyle name="SAPBEXaggItem 4" xfId="1839" xr:uid="{1EDB0148-A94E-4AC2-B964-6327BB2F82EF}"/>
    <cellStyle name="SAPBEXaggItem 4 2" xfId="2578" xr:uid="{667A6AC4-B9F8-4F0C-A311-6B03415B6ED6}"/>
    <cellStyle name="SAPBEXaggItem 4 2 2" xfId="4051" xr:uid="{F10F70C2-0C87-4B63-9EBF-43DB55393381}"/>
    <cellStyle name="SAPBEXaggItem 4 2 2 2" xfId="6999" xr:uid="{CF2D875F-1CFA-4C4C-B018-E8F752AC4AC0}"/>
    <cellStyle name="SAPBEXaggItem 4 2 3" xfId="5527" xr:uid="{5CB2B5A2-6C45-4092-AABD-878CDBEEF9AF}"/>
    <cellStyle name="SAPBEXaggItem 4 3" xfId="4031" xr:uid="{C4F96B5A-576F-4890-8D8B-CEB7052AD3CA}"/>
    <cellStyle name="SAPBEXaggItem 4 3 2" xfId="6979" xr:uid="{B5F108CF-FE15-4455-8469-2201E9EFDEB1}"/>
    <cellStyle name="SAPBEXaggItem 4 4" xfId="4795" xr:uid="{264B4FCE-EEF5-457B-B1B4-76AFCC9463A9}"/>
    <cellStyle name="SAPBEXaggItem 5" xfId="1848" xr:uid="{BA3C91FF-EBB5-424F-A11E-E2C82E26114E}"/>
    <cellStyle name="SAPBEXaggItem 5 2" xfId="4038" xr:uid="{22C7050F-C6D6-42AD-9673-F8E3BC5CB3CE}"/>
    <cellStyle name="SAPBEXaggItem 5 2 2" xfId="6986" xr:uid="{A3C7C882-C6A2-4E96-9CB0-C8E0ECD4FD39}"/>
    <cellStyle name="SAPBEXaggItem 5 3" xfId="4804" xr:uid="{6AC25510-93BD-4A11-B7F6-1AD27DB78BE9}"/>
    <cellStyle name="SAPBEXaggItem 6" xfId="3090" xr:uid="{785E52A5-ACBD-4956-AAFC-C215DED82414}"/>
    <cellStyle name="SAPBEXaggItem 6 2" xfId="6038" xr:uid="{C846453C-159E-4CF2-A444-8A47EC27BDFB}"/>
    <cellStyle name="SAPBEXaggItem 7" xfId="4411" xr:uid="{AE938F82-5C11-43A1-B947-B194200218A2}"/>
    <cellStyle name="SAPBEXchaText" xfId="876" xr:uid="{00000000-0005-0000-0000-00005F030000}"/>
    <cellStyle name="SAPBEXchaText 2" xfId="1804" xr:uid="{C9103F9A-2BB8-4B00-8F4E-F97A400DA9A1}"/>
    <cellStyle name="SAPBEXchaText 2 2" xfId="2560" xr:uid="{13D77828-8F44-4061-9CE8-48D1085257AC}"/>
    <cellStyle name="SAPBEXchaText 2 2 2" xfId="4044" xr:uid="{57C6E6B2-6003-46A0-8DB6-1CEBDB453836}"/>
    <cellStyle name="SAPBEXchaText 2 2 2 2" xfId="6992" xr:uid="{7BD8DA07-5B69-438F-A28B-6A4234B3089E}"/>
    <cellStyle name="SAPBEXchaText 2 2 3" xfId="5509" xr:uid="{DCD4374D-469A-4470-9054-4F40905CB8F7}"/>
    <cellStyle name="SAPBEXchaText 2 3" xfId="4022" xr:uid="{B09A05E9-34B0-4A75-B290-11A871394704}"/>
    <cellStyle name="SAPBEXchaText 2 3 2" xfId="6970" xr:uid="{895CB4D6-2E12-4F89-9FAB-3BAB29D960E3}"/>
    <cellStyle name="SAPBEXchaText 2 4" xfId="4774" xr:uid="{43D1229E-487F-4767-B2A0-F76A91F341E5}"/>
    <cellStyle name="SAPBEXchaText 3" xfId="1845" xr:uid="{0FC4613A-9238-4824-BE90-0D562499C7F6}"/>
    <cellStyle name="SAPBEXchaText 3 2" xfId="2583" xr:uid="{299BDDDC-D477-4F32-A8EE-396AA248EC0C}"/>
    <cellStyle name="SAPBEXchaText 3 2 2" xfId="4055" xr:uid="{1FD7DB45-C8C6-4A80-A61C-3E0ABA2C0218}"/>
    <cellStyle name="SAPBEXchaText 3 2 2 2" xfId="7003" xr:uid="{3341A7FB-90EC-49C6-A6BE-4DADB0671672}"/>
    <cellStyle name="SAPBEXchaText 3 2 3" xfId="5532" xr:uid="{284D98F6-474D-4896-B183-21429C03E89F}"/>
    <cellStyle name="SAPBEXchaText 3 3" xfId="4036" xr:uid="{1FBB6508-93DA-4EC3-AA64-AF0813A1C920}"/>
    <cellStyle name="SAPBEXchaText 3 3 2" xfId="6984" xr:uid="{FEE47262-BFAF-464C-A0B1-238C2AFAC88A}"/>
    <cellStyle name="SAPBEXchaText 3 4" xfId="4801" xr:uid="{3850865C-306D-4ABD-9298-B13096A2D159}"/>
    <cellStyle name="SAPBEXchaText 4" xfId="1800" xr:uid="{EDA12AAC-68FD-4C33-AEC6-E00F2C06866B}"/>
    <cellStyle name="SAPBEXchaText 4 2" xfId="2557" xr:uid="{B52DE252-2889-4C71-92F0-76392FAC9BD5}"/>
    <cellStyle name="SAPBEXchaText 4 2 2" xfId="4041" xr:uid="{BE6433CE-AF25-419E-A58A-A43B22AE3CB5}"/>
    <cellStyle name="SAPBEXchaText 4 2 2 2" xfId="6989" xr:uid="{EA6BE632-EDD6-4B42-8DF3-B424DC7D2BF6}"/>
    <cellStyle name="SAPBEXchaText 4 2 3" xfId="5506" xr:uid="{85B363AA-9053-434E-AF03-2C695269EE58}"/>
    <cellStyle name="SAPBEXchaText 4 3" xfId="4019" xr:uid="{72DA96B8-4DCF-463C-BB1C-25A52BBC4224}"/>
    <cellStyle name="SAPBEXchaText 4 3 2" xfId="6967" xr:uid="{F9F70E13-1065-4389-B4CF-77970942A893}"/>
    <cellStyle name="SAPBEXchaText 4 4" xfId="4771" xr:uid="{2CB3B1F3-A976-4A72-8CED-52E99A6CC4D8}"/>
    <cellStyle name="SAPBEXchaText 5" xfId="1836" xr:uid="{66B3610C-6F39-4708-B755-C6096DD1E2E3}"/>
    <cellStyle name="SAPBEXchaText 5 2" xfId="4028" xr:uid="{5EA216BC-AD1A-4740-92D1-C126EC2ACE9E}"/>
    <cellStyle name="SAPBEXchaText 5 2 2" xfId="6976" xr:uid="{3EFEBF39-9293-4418-A515-E555F9FFFF4B}"/>
    <cellStyle name="SAPBEXchaText 5 3" xfId="4792" xr:uid="{EB4537D0-FF70-4D88-9511-DA240C7D5D17}"/>
    <cellStyle name="SAPBEXchaText 6" xfId="2736" xr:uid="{39AF3CFD-878F-4A4D-A0B8-98F8A2370C02}"/>
    <cellStyle name="SAPBEXchaText 6 2" xfId="5684" xr:uid="{4C52D9B1-21F6-4A17-8B7D-B167A5FE2A3E}"/>
    <cellStyle name="SAPBEXchaText 7" xfId="4412" xr:uid="{8677BE4B-E1D6-46B8-A041-226B59BF7307}"/>
    <cellStyle name="SAPBEXstdData" xfId="877" xr:uid="{00000000-0005-0000-0000-000060030000}"/>
    <cellStyle name="SAPBEXstdData 2" xfId="1805" xr:uid="{A155FA40-1063-49F4-BD83-A03CBFB8B249}"/>
    <cellStyle name="SAPBEXstdData 2 2" xfId="2561" xr:uid="{8ABA4EC7-E7F4-4D9E-B4E3-F5CB019972E7}"/>
    <cellStyle name="SAPBEXstdData 2 2 2" xfId="4045" xr:uid="{984A0417-A805-485A-B0F3-604374F4D81D}"/>
    <cellStyle name="SAPBEXstdData 2 2 2 2" xfId="6993" xr:uid="{2161C12F-EB0B-44B9-862D-34A734CC5367}"/>
    <cellStyle name="SAPBEXstdData 2 2 3" xfId="5510" xr:uid="{9CB8C6A7-76ED-4B6E-B060-8C605A969F2C}"/>
    <cellStyle name="SAPBEXstdData 2 3" xfId="4023" xr:uid="{76B74F94-81AB-41E0-8BD9-512816650165}"/>
    <cellStyle name="SAPBEXstdData 2 3 2" xfId="6971" xr:uid="{9DD3C4C5-DDFD-454D-8F4C-EA32335C61B8}"/>
    <cellStyle name="SAPBEXstdData 2 4" xfId="4775" xr:uid="{562B8A98-672A-40B0-AEB8-D3FE21BF82F9}"/>
    <cellStyle name="SAPBEXstdData 3" xfId="1837" xr:uid="{BA089297-822D-40AD-86D7-F16B94386F6E}"/>
    <cellStyle name="SAPBEXstdData 3 2" xfId="2576" xr:uid="{7C7CB393-2DFF-4C24-8A81-E5EA7BB2F107}"/>
    <cellStyle name="SAPBEXstdData 3 2 2" xfId="4049" xr:uid="{88B58D30-61B5-4130-BDFC-CB2C14186BC3}"/>
    <cellStyle name="SAPBEXstdData 3 2 2 2" xfId="6997" xr:uid="{E7955881-5A6F-49E8-9DAE-6BCCAD741B2B}"/>
    <cellStyle name="SAPBEXstdData 3 2 3" xfId="5525" xr:uid="{E57B24D3-9BB8-4489-9654-BAF406A56F97}"/>
    <cellStyle name="SAPBEXstdData 3 3" xfId="4029" xr:uid="{A5969916-BD29-4832-B7AC-BD3EA862C614}"/>
    <cellStyle name="SAPBEXstdData 3 3 2" xfId="6977" xr:uid="{7FA54DD7-8A8E-4E12-9C33-5A863748D74F}"/>
    <cellStyle name="SAPBEXstdData 3 4" xfId="4793" xr:uid="{813C1D90-D2C3-4E7D-895C-A10A14DE3EE0}"/>
    <cellStyle name="SAPBEXstdData 4" xfId="1834" xr:uid="{BF80BC3B-858F-4D3E-81B1-A6C212E80F49}"/>
    <cellStyle name="SAPBEXstdData 4 2" xfId="2575" xr:uid="{7DAB343E-C34D-40D7-83D0-8E22B364B117}"/>
    <cellStyle name="SAPBEXstdData 4 2 2" xfId="4048" xr:uid="{B91F9D9B-B78F-400F-8545-7075458DD519}"/>
    <cellStyle name="SAPBEXstdData 4 2 2 2" xfId="6996" xr:uid="{9DDA5758-2672-473A-B1B4-8EF477D283C7}"/>
    <cellStyle name="SAPBEXstdData 4 2 3" xfId="5524" xr:uid="{04347D22-8FB0-4AE0-B778-818A5CCF86D8}"/>
    <cellStyle name="SAPBEXstdData 4 3" xfId="4027" xr:uid="{9F7F4DB3-AD4E-4C4C-9423-F8C0A2C5C69A}"/>
    <cellStyle name="SAPBEXstdData 4 3 2" xfId="6975" xr:uid="{FD8492F9-62DC-402B-9660-94FA81065D36}"/>
    <cellStyle name="SAPBEXstdData 4 4" xfId="4790" xr:uid="{2F43DEF4-D9A8-4155-AA73-6E207E1F1691}"/>
    <cellStyle name="SAPBEXstdData 5" xfId="1846" xr:uid="{ADD6165D-7ED5-41AC-AE0C-91FE508BA362}"/>
    <cellStyle name="SAPBEXstdData 5 2" xfId="4037" xr:uid="{A7F911E2-D33D-4D24-97A1-AEB0A821482C}"/>
    <cellStyle name="SAPBEXstdData 5 2 2" xfId="6985" xr:uid="{873538F9-CB10-4AE6-9ED9-BDAD7CDC2A13}"/>
    <cellStyle name="SAPBEXstdData 5 3" xfId="4802" xr:uid="{FA442029-B89A-4A4C-A6F3-2291EE720FE1}"/>
    <cellStyle name="SAPBEXstdData 6" xfId="3089" xr:uid="{007D2D5D-C3AE-4E2A-8048-D593F5877456}"/>
    <cellStyle name="SAPBEXstdData 6 2" xfId="6037" xr:uid="{D0B6E049-74C5-4D6A-A81C-D59C3B1A5034}"/>
    <cellStyle name="SAPBEXstdData 7" xfId="4413" xr:uid="{73994B1D-03D0-49B4-9037-AA8FBC9CDE85}"/>
    <cellStyle name="SAPBEXstdItem" xfId="878" xr:uid="{00000000-0005-0000-0000-000061030000}"/>
    <cellStyle name="SAPBEXstdItem 2" xfId="1806" xr:uid="{A1E9AE37-FCFB-477F-8533-42319A2AFBAD}"/>
    <cellStyle name="SAPBEXstdItem 2 2" xfId="2562" xr:uid="{6C7E52EE-F448-4D13-87C4-705017638A4F}"/>
    <cellStyle name="SAPBEXstdItem 2 2 2" xfId="4046" xr:uid="{44CF6CCB-1858-4E4C-BB66-40B3DAC7891F}"/>
    <cellStyle name="SAPBEXstdItem 2 2 2 2" xfId="6994" xr:uid="{FCC21D11-7DBD-49E6-8EE9-4D4F53B57173}"/>
    <cellStyle name="SAPBEXstdItem 2 2 3" xfId="5511" xr:uid="{097A6907-E6D8-4EFB-A58A-0C6A7B609A6C}"/>
    <cellStyle name="SAPBEXstdItem 2 3" xfId="4024" xr:uid="{10EAB679-59B6-44BA-8527-C92312CA2674}"/>
    <cellStyle name="SAPBEXstdItem 2 3 2" xfId="6972" xr:uid="{6C5BDD6A-3AA4-4450-9B7A-3DABCFA10574}"/>
    <cellStyle name="SAPBEXstdItem 2 4" xfId="4776" xr:uid="{7F4DE739-5B7D-4088-8F7C-B466E7AF332D}"/>
    <cellStyle name="SAPBEXstdItem 3" xfId="1838" xr:uid="{0110AD87-B9BA-43D9-8A4A-910819EA8B38}"/>
    <cellStyle name="SAPBEXstdItem 3 2" xfId="2577" xr:uid="{935BBD07-6833-4D29-AFE8-A4DCB5A9CF0C}"/>
    <cellStyle name="SAPBEXstdItem 3 2 2" xfId="4050" xr:uid="{7D43056A-24C5-48ED-AD64-397968051176}"/>
    <cellStyle name="SAPBEXstdItem 3 2 2 2" xfId="6998" xr:uid="{5CDC9D0C-7473-48AB-859D-B6F2E32C3A65}"/>
    <cellStyle name="SAPBEXstdItem 3 2 3" xfId="5526" xr:uid="{BB95346F-6394-48A5-9260-35F429E7E212}"/>
    <cellStyle name="SAPBEXstdItem 3 3" xfId="4030" xr:uid="{2E5613BC-5490-4AA6-808A-FA1746AA883F}"/>
    <cellStyle name="SAPBEXstdItem 3 3 2" xfId="6978" xr:uid="{BB860C4F-2537-49DB-8C9E-72C729EBC7F6}"/>
    <cellStyle name="SAPBEXstdItem 3 4" xfId="4794" xr:uid="{56F43698-0A48-436D-A33B-02251A4D5853}"/>
    <cellStyle name="SAPBEXstdItem 4" xfId="1840" xr:uid="{3A685E4B-097F-4815-B770-55A88EF49956}"/>
    <cellStyle name="SAPBEXstdItem 4 2" xfId="2579" xr:uid="{6675D5CF-7D20-41A8-A6DD-66B218E43F23}"/>
    <cellStyle name="SAPBEXstdItem 4 2 2" xfId="4052" xr:uid="{212BE404-F5FD-4623-B3A0-83E6BCB215F0}"/>
    <cellStyle name="SAPBEXstdItem 4 2 2 2" xfId="7000" xr:uid="{2D787A18-81C2-4CD4-89EA-68BD2C03E6F3}"/>
    <cellStyle name="SAPBEXstdItem 4 2 3" xfId="5528" xr:uid="{11CA348D-FA27-4EA1-928B-91BFC8BD8B69}"/>
    <cellStyle name="SAPBEXstdItem 4 3" xfId="4032" xr:uid="{9A8C8270-62AC-477D-8AE2-A7ABCBD3B03B}"/>
    <cellStyle name="SAPBEXstdItem 4 3 2" xfId="6980" xr:uid="{8929A1E6-0090-443E-BCB1-F6AE3369D7E1}"/>
    <cellStyle name="SAPBEXstdItem 4 4" xfId="4796" xr:uid="{855E907A-4C23-4651-B70D-2EAEB85406BD}"/>
    <cellStyle name="SAPBEXstdItem 5" xfId="1849" xr:uid="{8893B508-17E3-48EE-AF26-548FBCE28A3B}"/>
    <cellStyle name="SAPBEXstdItem 5 2" xfId="4039" xr:uid="{12650901-545C-44B1-8B43-F4B7F239FA8A}"/>
    <cellStyle name="SAPBEXstdItem 5 2 2" xfId="6987" xr:uid="{02353F16-8957-4104-BDE5-DE417F5C728E}"/>
    <cellStyle name="SAPBEXstdItem 5 3" xfId="4805" xr:uid="{9CC98515-8475-4A1D-8449-7D6967ED29E7}"/>
    <cellStyle name="SAPBEXstdItem 6" xfId="2735" xr:uid="{3CF8ACC5-39CD-4085-A44B-B7F15987763D}"/>
    <cellStyle name="SAPBEXstdItem 6 2" xfId="5683" xr:uid="{B74B47EA-E7E9-438F-87F8-4BDB8A95C79A}"/>
    <cellStyle name="SAPBEXstdItem 7" xfId="4414" xr:uid="{D8FDEA9D-3DF5-45E8-AD24-9E1E51BC42BB}"/>
    <cellStyle name="Schlecht 2" xfId="947" xr:uid="{853866BD-91B3-40FD-8DE6-0B56994A7041}"/>
    <cellStyle name="Standard" xfId="0" builtinId="0"/>
    <cellStyle name="Standard 10" xfId="25" xr:uid="{00000000-0005-0000-0000-000063030000}"/>
    <cellStyle name="Standard 10 2" xfId="30" xr:uid="{00000000-0005-0000-0000-000064030000}"/>
    <cellStyle name="Standard 10 2 2" xfId="909" xr:uid="{51122F25-9CF3-4BF9-B9AB-9A5382EE3BA9}"/>
    <cellStyle name="Standard 10 3" xfId="879" xr:uid="{00000000-0005-0000-0000-000065030000}"/>
    <cellStyle name="Standard 10 3 2" xfId="1857" xr:uid="{5D7352A2-78C9-435C-BA44-839C2E833284}"/>
    <cellStyle name="Standard 10 4" xfId="907" xr:uid="{00000000-0005-0000-0000-000066030000}"/>
    <cellStyle name="Standard 11" xfId="880" xr:uid="{00000000-0005-0000-0000-000067030000}"/>
    <cellStyle name="Standard 11 2" xfId="881" xr:uid="{00000000-0005-0000-0000-000068030000}"/>
    <cellStyle name="Standard 11 3" xfId="1807" xr:uid="{7F5C32EE-B319-41DA-B5D1-107F6ACD2738}"/>
    <cellStyle name="Standard 12" xfId="882" xr:uid="{00000000-0005-0000-0000-000069030000}"/>
    <cellStyle name="Standard 12 2" xfId="883" xr:uid="{00000000-0005-0000-0000-00006A030000}"/>
    <cellStyle name="Standard 12 2 2" xfId="27" xr:uid="{00000000-0005-0000-0000-00006B030000}"/>
    <cellStyle name="Standard 12 2 2 2" xfId="905" xr:uid="{00000000-0005-0000-0000-00006C030000}"/>
    <cellStyle name="Standard 12 2 2 2 2" xfId="959" xr:uid="{D42455B3-0B19-4E42-9755-96BECC1D2760}"/>
    <cellStyle name="Standard 12 2 2 2 2 2" xfId="2219" xr:uid="{C105A6A8-A5CB-4865-AC0B-9E5B722013FD}"/>
    <cellStyle name="Standard 12 2 2 2 2 2 2" xfId="3661" xr:uid="{0C2B8E49-8864-4633-A7C2-13649A196287}"/>
    <cellStyle name="Standard 12 2 2 2 2 2 2 2" xfId="6609" xr:uid="{739BC5C3-DA7B-4C40-B45F-CB0F740307A6}"/>
    <cellStyle name="Standard 12 2 2 2 2 2 3" xfId="5168" xr:uid="{118E3A5E-C774-4E27-AEA9-0F721A5A193F}"/>
    <cellStyle name="Standard 12 2 2 2 2 3" xfId="2593" xr:uid="{3E1C183E-724F-4F55-AC44-BE00FC69CE0A}"/>
    <cellStyle name="Standard 12 2 2 2 2 3 2" xfId="4016" xr:uid="{365C9199-2282-442E-846A-46F63853FE11}"/>
    <cellStyle name="Standard 12 2 2 2 2 3 2 2" xfId="6964" xr:uid="{CA9F99F7-E7D1-4305-A49B-E54DD22D8A1B}"/>
    <cellStyle name="Standard 12 2 2 2 2 3 3" xfId="5541" xr:uid="{3949B1A0-0F2A-45C1-845F-C08179165120}"/>
    <cellStyle name="Standard 12 2 2 2 2 4" xfId="2947" xr:uid="{FF309BAD-36FE-4DF3-95B6-2BF77BC5DD3B}"/>
    <cellStyle name="Standard 12 2 2 2 2 4 2" xfId="5895" xr:uid="{AE92758F-336C-42A1-A5E7-2E24B437D2A1}"/>
    <cellStyle name="Standard 12 2 2 2 2 5" xfId="4065" xr:uid="{195FAB8C-55D3-4ED7-9F9E-48356F3A85EE}"/>
    <cellStyle name="Standard 12 2 2 2 2 5 2" xfId="7010" xr:uid="{85A8D3D6-D93E-4BC2-A0F0-D0AEE4FCF579}"/>
    <cellStyle name="Standard 12 2 2 2 2 6" xfId="4433" xr:uid="{FF0D352F-855C-40CB-94B3-1CFFFD7370A7}"/>
    <cellStyle name="Standard 12 2 2 2 3" xfId="2210" xr:uid="{DB3699DC-264E-4AF4-B79B-89BE47DAA879}"/>
    <cellStyle name="Standard 12 2 2 2 3 2" xfId="3654" xr:uid="{65F84A2F-FCBF-4084-9717-333275B612C8}"/>
    <cellStyle name="Standard 12 2 2 2 3 2 2" xfId="6602" xr:uid="{78709174-9479-476B-B63C-29AAFADB6FF6}"/>
    <cellStyle name="Standard 12 2 2 2 3 3" xfId="5160" xr:uid="{764118D4-5E1D-4459-921E-7C8CD363CB5D}"/>
    <cellStyle name="Standard 12 2 2 2 4" xfId="2943" xr:uid="{F52A718A-F79B-42C1-A2BF-88AFCF26A5FB}"/>
    <cellStyle name="Standard 12 2 2 2 4 2" xfId="5891" xr:uid="{8CB9A878-7B8C-4CC6-A055-58DE4C6F48EE}"/>
    <cellStyle name="Standard 12 2 2 2 5" xfId="4424" xr:uid="{67F8D45D-5283-4B41-BD40-8A8D5174F422}"/>
    <cellStyle name="Standard 12 2 2 3" xfId="1826" xr:uid="{7178F282-A03B-40D7-B200-98E6C5D50D1B}"/>
    <cellStyle name="Standard 12 2 2 3 2" xfId="2569" xr:uid="{BA964647-A714-491D-854D-152B299FA70F}"/>
    <cellStyle name="Standard 12 2 2 3 2 2" xfId="4004" xr:uid="{4CD0FA78-EB6A-461A-B486-1F5D54F9E7BC}"/>
    <cellStyle name="Standard 12 2 2 3 2 2 2" xfId="6952" xr:uid="{0FC0C886-01C9-4D72-B6DE-3FBD4592E37A}"/>
    <cellStyle name="Standard 12 2 2 3 2 3" xfId="5518" xr:uid="{2172A2D9-DFE2-4717-994D-11AD6FFB3743}"/>
    <cellStyle name="Standard 12 2 2 3 3" xfId="3295" xr:uid="{46A28893-E5A7-4556-B78B-EBCFED17CA0B}"/>
    <cellStyle name="Standard 12 2 2 3 3 2" xfId="6243" xr:uid="{54A91CC5-E793-426D-8F44-05051FA6DBA1}"/>
    <cellStyle name="Standard 12 2 2 3 4" xfId="4783" xr:uid="{6B98D819-DB1D-4579-B1A4-A4FA7DB57A06}"/>
    <cellStyle name="Standard 12 2 2 4" xfId="1878" xr:uid="{54D02125-E8DA-4A93-A5B9-101079659C36}"/>
    <cellStyle name="Standard 12 2 2 4 2" xfId="3323" xr:uid="{E4BF9872-725D-43E9-82DA-C81D984B7AB4}"/>
    <cellStyle name="Standard 12 2 2 4 2 2" xfId="6271" xr:uid="{752523CC-D880-46E6-BF9E-ABB879B1970C}"/>
    <cellStyle name="Standard 12 2 2 4 3" xfId="4828" xr:uid="{D70CBD38-DF20-47D0-AD33-A366E23F3A45}"/>
    <cellStyle name="Standard 12 2 2 5" xfId="2611" xr:uid="{996C60C2-DDEA-4124-A0A1-4B7BEC13B375}"/>
    <cellStyle name="Standard 12 2 2 5 2" xfId="5559" xr:uid="{E5FE93D6-B163-441C-ABCE-6C2EFFDE16EE}"/>
    <cellStyle name="Standard 12 2 2 6" xfId="4091" xr:uid="{75A2A072-1915-450C-944A-005018C84348}"/>
    <cellStyle name="Standard 12 2 3" xfId="963" xr:uid="{E29FF474-D8A4-4438-A29C-265FCA6DD6A9}"/>
    <cellStyle name="Standard 12 2 3 2" xfId="2221" xr:uid="{ADB9D3D0-43AC-4CCE-A44A-C2F80285FF1D}"/>
    <cellStyle name="Standard 12 2 3 2 2" xfId="3663" xr:uid="{39562EDB-6C82-4AE4-8875-39C0441DDF01}"/>
    <cellStyle name="Standard 12 2 3 2 2 2" xfId="6611" xr:uid="{F8527537-DD74-4FCA-A891-EAF4CF836A0E}"/>
    <cellStyle name="Standard 12 2 3 2 3" xfId="5170" xr:uid="{4DA7A37D-5895-4A0C-A1E9-844CCD878CA2}"/>
    <cellStyle name="Standard 12 2 3 3" xfId="2949" xr:uid="{F55A705A-F718-447D-BBF1-56F5D4DD977E}"/>
    <cellStyle name="Standard 12 2 3 3 2" xfId="5897" xr:uid="{3124355F-656F-4A58-8C64-AD41345197DD}"/>
    <cellStyle name="Standard 12 2 3 4" xfId="4435" xr:uid="{F0854B92-81BC-4880-A648-A11E24732216}"/>
    <cellStyle name="Standard 12 2 4" xfId="2202" xr:uid="{7DF91B37-B993-48ED-8E55-0D92A7351C11}"/>
    <cellStyle name="Standard 12 2 4 2" xfId="3647" xr:uid="{D8987B8C-E406-4E1D-81AB-B81B7FAAC2D1}"/>
    <cellStyle name="Standard 12 2 4 2 2" xfId="6595" xr:uid="{02E39185-0573-481D-9CD6-7E4E038B8EF4}"/>
    <cellStyle name="Standard 12 2 4 3" xfId="5152" xr:uid="{41CF1B10-958D-4DB4-9F01-306596DF1095}"/>
    <cellStyle name="Standard 12 2 5" xfId="2936" xr:uid="{10E0985C-03AB-4E63-9191-72E2BB76F1FD}"/>
    <cellStyle name="Standard 12 2 5 2" xfId="5884" xr:uid="{69822C3A-9414-49D5-A608-9DA888BAD9E1}"/>
    <cellStyle name="Standard 12 2 6" xfId="4416" xr:uid="{02C3338E-8B0B-408B-AAC7-8A65C9A7AF88}"/>
    <cellStyle name="Standard 12 3" xfId="1808" xr:uid="{59A01852-0B35-4B2D-A45D-360715B07352}"/>
    <cellStyle name="Standard 12 3 2" xfId="2563" xr:uid="{30B16AF9-C6CA-4EE8-9563-BDED09F7CF8B}"/>
    <cellStyle name="Standard 12 3 2 2" xfId="3999" xr:uid="{1D38C2C3-E54D-4B2B-9DDF-1C581C5DC9F1}"/>
    <cellStyle name="Standard 12 3 2 2 2" xfId="6947" xr:uid="{FBF5612B-5D25-4F73-AB6E-8AA3CD78921C}"/>
    <cellStyle name="Standard 12 3 2 3" xfId="5512" xr:uid="{91C1FAFE-3601-4BEE-9456-0D133EC50CF5}"/>
    <cellStyle name="Standard 12 3 3" xfId="3290" xr:uid="{6E6420AA-1343-4739-A35F-04F45E144C80}"/>
    <cellStyle name="Standard 12 3 3 2" xfId="6238" xr:uid="{BE641778-FB95-4D4F-B3F5-3D101F01C462}"/>
    <cellStyle name="Standard 12 3 4" xfId="4777" xr:uid="{76805E41-E752-46DA-A7B7-05C18FE90125}"/>
    <cellStyle name="Standard 12 4" xfId="2201" xr:uid="{E9310036-5153-4BC8-88D7-BF5391E9D2FD}"/>
    <cellStyle name="Standard 12 4 2" xfId="3646" xr:uid="{F2C6447E-130D-413C-88A4-77810590DD69}"/>
    <cellStyle name="Standard 12 4 2 2" xfId="6594" xr:uid="{FEEF7BDC-A7BD-48A1-84FD-EC87D7D4240E}"/>
    <cellStyle name="Standard 12 4 3" xfId="5151" xr:uid="{3429EEBE-C040-440F-BA85-A7C832AA22B0}"/>
    <cellStyle name="Standard 12 5" xfId="2935" xr:uid="{C28971A8-728D-43C6-80F1-9DD9DAB59EAE}"/>
    <cellStyle name="Standard 12 5 2" xfId="5883" xr:uid="{230DC23A-715B-42EE-8F65-A506EF98A45F}"/>
    <cellStyle name="Standard 12 6" xfId="4415" xr:uid="{1F787D2C-E707-47FD-8745-7305C5C3F854}"/>
    <cellStyle name="Standard 13" xfId="884" xr:uid="{00000000-0005-0000-0000-00006D030000}"/>
    <cellStyle name="Standard 13 2" xfId="1809" xr:uid="{B79F634D-D7AA-4805-B82E-48E130BEE40F}"/>
    <cellStyle name="Standard 13 2 2" xfId="2564" xr:uid="{069E5CBC-4BB5-44DF-8A7F-91B2DA59D4C1}"/>
    <cellStyle name="Standard 13 2 2 2" xfId="4000" xr:uid="{5E541F0C-00EF-415D-A077-3E732147763A}"/>
    <cellStyle name="Standard 13 2 2 2 2" xfId="6948" xr:uid="{04966FD7-F260-4E94-BF24-B902F6CD3C3D}"/>
    <cellStyle name="Standard 13 2 2 3" xfId="5513" xr:uid="{A7281399-D25B-4DA1-AFE5-15A5BDADF261}"/>
    <cellStyle name="Standard 13 2 3" xfId="3291" xr:uid="{F5D7DE7E-5260-4605-A218-E92E7051BF46}"/>
    <cellStyle name="Standard 13 2 3 2" xfId="6239" xr:uid="{57446106-4ACB-4EBD-BBFD-7EBF0ED32065}"/>
    <cellStyle name="Standard 13 2 4" xfId="4778" xr:uid="{70FA6B15-D1D7-4138-920E-0200AB172AD7}"/>
    <cellStyle name="Standard 13 3" xfId="2203" xr:uid="{C6AA6603-CD23-4769-BA93-DE741E443387}"/>
    <cellStyle name="Standard 13 3 2" xfId="3648" xr:uid="{5BAC075A-B1CE-4D18-8011-F80550D3F178}"/>
    <cellStyle name="Standard 13 3 2 2" xfId="6596" xr:uid="{9065661A-AF5B-43E6-8A9F-F3329E0A9C43}"/>
    <cellStyle name="Standard 13 3 3" xfId="5153" xr:uid="{31616ECB-9D8B-4915-813B-0E76B00558E2}"/>
    <cellStyle name="Standard 13 4" xfId="2937" xr:uid="{FFFB687E-E94C-4B45-8700-BEC518036AB9}"/>
    <cellStyle name="Standard 13 4 2" xfId="5885" xr:uid="{47BDE7B6-6EC2-421D-90A6-0B5C4A51DBF4}"/>
    <cellStyle name="Standard 13 5" xfId="4417" xr:uid="{7D6850EC-0256-4A8E-AA0E-358E99C1EAD7}"/>
    <cellStyle name="Standard 14" xfId="885" xr:uid="{00000000-0005-0000-0000-00006E030000}"/>
    <cellStyle name="Standard 14 2" xfId="1810" xr:uid="{AF4B5D8E-5209-4B58-A41A-CCF225BC631D}"/>
    <cellStyle name="Standard 14 2 2" xfId="2565" xr:uid="{3363C903-637C-49B4-BE04-F09676B7A78B}"/>
    <cellStyle name="Standard 14 2 2 2" xfId="4001" xr:uid="{E1630A67-465A-429B-8B53-CE70C21F58B4}"/>
    <cellStyle name="Standard 14 2 2 2 2" xfId="6949" xr:uid="{25993AD4-05E1-494C-BE84-8B69DDFBD0ED}"/>
    <cellStyle name="Standard 14 2 2 3" xfId="5514" xr:uid="{916FE418-41AB-4A2B-A95B-FED4A815240D}"/>
    <cellStyle name="Standard 14 2 3" xfId="3292" xr:uid="{C507CFA2-0FCC-4186-90FE-8F9D6D90DCF5}"/>
    <cellStyle name="Standard 14 2 3 2" xfId="6240" xr:uid="{92841B78-2290-48CD-A35B-893B66E3BFE9}"/>
    <cellStyle name="Standard 14 2 4" xfId="4779" xr:uid="{24764579-7F86-4475-A528-9AFB2A266A2E}"/>
    <cellStyle name="Standard 14 3" xfId="2204" xr:uid="{DA3CCE71-D21C-4662-9AFF-D92208B2C43B}"/>
    <cellStyle name="Standard 14 3 2" xfId="3649" xr:uid="{D3390D96-67DF-4E53-9E14-A6FEA152D940}"/>
    <cellStyle name="Standard 14 3 2 2" xfId="6597" xr:uid="{B116F8D2-7FC7-4FEC-9F93-A04EE8717C4E}"/>
    <cellStyle name="Standard 14 3 3" xfId="5154" xr:uid="{5C4831D4-4ECC-4BAA-8C3B-CD712957D03E}"/>
    <cellStyle name="Standard 14 4" xfId="2938" xr:uid="{E0FB77D0-3DA9-45C1-91DF-DAF016BCB53B}"/>
    <cellStyle name="Standard 14 4 2" xfId="5886" xr:uid="{0E4E2CB3-3680-484B-B604-A6038E172D3E}"/>
    <cellStyle name="Standard 14 5" xfId="4418" xr:uid="{00C92010-1CC6-4C80-9E05-6CA82E48D1D5}"/>
    <cellStyle name="Standard 15" xfId="886" xr:uid="{00000000-0005-0000-0000-00006F030000}"/>
    <cellStyle name="Standard 15 2" xfId="1827" xr:uid="{1F131D9E-411B-4C82-824F-41603772D954}"/>
    <cellStyle name="Standard 15 2 2" xfId="2570" xr:uid="{85197916-77C9-4C91-9109-B71362E87A4B}"/>
    <cellStyle name="Standard 15 2 2 2" xfId="4005" xr:uid="{7906E569-6B11-4567-8252-26FD88A440DE}"/>
    <cellStyle name="Standard 15 2 2 2 2" xfId="6953" xr:uid="{F19E5AB0-7888-483B-840B-FFBE41D17BEC}"/>
    <cellStyle name="Standard 15 2 2 3" xfId="5519" xr:uid="{B52FF873-7235-43EC-8735-67C131F43056}"/>
    <cellStyle name="Standard 15 2 3" xfId="3296" xr:uid="{7F8E74D5-0C3D-4351-9E0D-CA2AEA7399D6}"/>
    <cellStyle name="Standard 15 2 3 2" xfId="6244" xr:uid="{0F447EED-95F1-4567-A4DE-6556A2CF24EA}"/>
    <cellStyle name="Standard 15 2 4" xfId="4784" xr:uid="{9361BF1C-4635-4437-9E67-017B802A571A}"/>
    <cellStyle name="Standard 15 3" xfId="2205" xr:uid="{1E9244B4-3037-4B89-9399-724CDC84BF09}"/>
    <cellStyle name="Standard 15 3 2" xfId="3650" xr:uid="{92AB8F8A-4C76-42BD-AC69-2C63F44D20E2}"/>
    <cellStyle name="Standard 15 3 2 2" xfId="6598" xr:uid="{86ACAAC1-D8D5-4DFB-948A-EBBAB8F18DB6}"/>
    <cellStyle name="Standard 15 3 3" xfId="5155" xr:uid="{9B8D006D-1E3D-4B51-AE71-0AC1BFF7C6E9}"/>
    <cellStyle name="Standard 15 4" xfId="2939" xr:uid="{20686FC2-D44E-494B-BBDA-0ADF5958EB3D}"/>
    <cellStyle name="Standard 15 4 2" xfId="5887" xr:uid="{558FF0EA-0294-4B53-AD39-18501ACD5103}"/>
    <cellStyle name="Standard 15 5" xfId="4419" xr:uid="{61D1871A-EFB3-47EB-84F8-55A51B66C802}"/>
    <cellStyle name="Standard 16" xfId="37" xr:uid="{00000000-0005-0000-0000-000070030000}"/>
    <cellStyle name="Standard 16 2" xfId="1829" xr:uid="{4F90356A-B458-4C37-8EC7-FD9625626231}"/>
    <cellStyle name="Standard 16 2 2" xfId="2571" xr:uid="{CAF9DCAC-259A-4C94-92AB-A498D2306592}"/>
    <cellStyle name="Standard 16 2 2 2" xfId="4006" xr:uid="{445DCDA2-1BF3-4C6C-9A05-AB9108B647DA}"/>
    <cellStyle name="Standard 16 2 2 2 2" xfId="6954" xr:uid="{E4C76DF9-A6CE-4288-9C47-62E28D095E17}"/>
    <cellStyle name="Standard 16 2 2 3" xfId="5520" xr:uid="{18ADAFAD-5284-437D-9240-25A120FC9168}"/>
    <cellStyle name="Standard 16 2 3" xfId="3297" xr:uid="{1246CC57-FD85-4512-8046-23C71679C564}"/>
    <cellStyle name="Standard 16 2 3 2" xfId="6245" xr:uid="{BF4399CD-7239-4359-A35E-22489FFD03BB}"/>
    <cellStyle name="Standard 16 2 4" xfId="4785" xr:uid="{F92E0322-747E-429F-AFD3-812BF12C32EB}"/>
    <cellStyle name="Standard 16 3" xfId="1879" xr:uid="{6A53A642-6254-42CF-9574-29FC4AEF8A51}"/>
    <cellStyle name="Standard 16 3 2" xfId="3324" xr:uid="{37005660-237D-485D-8F4E-7C7309B2F670}"/>
    <cellStyle name="Standard 16 3 2 2" xfId="6272" xr:uid="{1E57EAF2-A0B1-4246-B963-36410903644E}"/>
    <cellStyle name="Standard 16 3 3" xfId="4829" xr:uid="{5B0FC007-A449-4C2B-996B-284E3853C65F}"/>
    <cellStyle name="Standard 16 4" xfId="2612" xr:uid="{BDCC8ADD-EC23-40D6-B034-8A735DA9AB94}"/>
    <cellStyle name="Standard 16 4 2" xfId="5560" xr:uid="{29564BB7-3E14-4FD9-B1F1-18F618B1A040}"/>
    <cellStyle name="Standard 16 5" xfId="4092" xr:uid="{4163C9A2-4E70-4F34-943D-F3CCF7A30244}"/>
    <cellStyle name="Standard 17" xfId="903" xr:uid="{00000000-0005-0000-0000-000071030000}"/>
    <cellStyle name="Standard 17 2" xfId="1830" xr:uid="{14537F2E-E28C-4FB7-A7EA-7514268438C9}"/>
    <cellStyle name="Standard 17 2 2" xfId="2572" xr:uid="{4BA6455F-4F43-443B-BACE-77A6FA40B0A3}"/>
    <cellStyle name="Standard 17 2 2 2" xfId="4007" xr:uid="{D7062637-32BE-42E5-8AAF-EAFD53D0873A}"/>
    <cellStyle name="Standard 17 2 2 2 2" xfId="6955" xr:uid="{B9522D27-77AD-4C88-8E30-D843C2EB592C}"/>
    <cellStyle name="Standard 17 2 2 3" xfId="5521" xr:uid="{D52B31BA-D3EA-420A-AE1D-808DA5842346}"/>
    <cellStyle name="Standard 17 2 3" xfId="3298" xr:uid="{B243EA57-A2D1-4BCF-964D-6FC49ABC4451}"/>
    <cellStyle name="Standard 17 2 3 2" xfId="6246" xr:uid="{CF0FDA39-BE28-4DC7-94C9-373B568173E0}"/>
    <cellStyle name="Standard 17 2 4" xfId="4786" xr:uid="{EE1A01FD-C654-4443-90C7-5AAD336AEAFA}"/>
    <cellStyle name="Standard 17 3" xfId="2209" xr:uid="{EE0BA60A-C711-4F71-BF93-50BCCBF16E3B}"/>
    <cellStyle name="Standard 17 3 2" xfId="3653" xr:uid="{A1E3F044-F782-4FC5-B362-93E64FDEFBCF}"/>
    <cellStyle name="Standard 17 3 2 2" xfId="6601" xr:uid="{8ACDDEEE-8EC7-4BEC-8632-C063E538C9CA}"/>
    <cellStyle name="Standard 17 3 3" xfId="5159" xr:uid="{B9A31132-83DB-4416-8EB7-5E57AE918A71}"/>
    <cellStyle name="Standard 17 4" xfId="2942" xr:uid="{6D3DF56A-E2D7-416A-B71A-BA22974B7CD5}"/>
    <cellStyle name="Standard 17 4 2" xfId="5890" xr:uid="{3A0C4A28-ABAA-4595-9F35-C28C5176F903}"/>
    <cellStyle name="Standard 17 5" xfId="4423" xr:uid="{57074B8A-7684-4DC9-B025-19071104F927}"/>
    <cellStyle name="Standard 18" xfId="911" xr:uid="{DCE05AA6-69BB-4A97-8227-95EE525668A5}"/>
    <cellStyle name="Standard 18 2" xfId="1831" xr:uid="{5E593943-FC51-4ED4-AF72-6E64134E947B}"/>
    <cellStyle name="Standard 18 2 2" xfId="2573" xr:uid="{7342141A-AE50-44B0-B5D0-3A8213125EC6}"/>
    <cellStyle name="Standard 18 2 2 2" xfId="4008" xr:uid="{EE7EEEAE-697E-4B5A-B2FE-1D11E6D97909}"/>
    <cellStyle name="Standard 18 2 2 2 2" xfId="6956" xr:uid="{21F8E053-54DF-445A-B2CC-CAEB23581C15}"/>
    <cellStyle name="Standard 18 2 2 3" xfId="5522" xr:uid="{142DE681-3CD5-4A12-819F-C767821C09DE}"/>
    <cellStyle name="Standard 18 2 3" xfId="3299" xr:uid="{75E96A31-2989-42F8-BC94-5D6D403AFB03}"/>
    <cellStyle name="Standard 18 2 3 2" xfId="6247" xr:uid="{EF5F9A63-63BF-4805-91F0-04435793DF54}"/>
    <cellStyle name="Standard 18 2 4" xfId="4787" xr:uid="{5FECC51F-A17E-4C4D-9C89-1090E505D5BE}"/>
    <cellStyle name="Standard 18 3" xfId="4059" xr:uid="{31E6F6B1-BDC6-426E-A6FA-5EBE95EAE705}"/>
    <cellStyle name="Standard 18 3 2" xfId="7005" xr:uid="{36C01005-93D6-4750-AA83-120BDD64D626}"/>
    <cellStyle name="Standard 18 4" xfId="4062" xr:uid="{866E8C85-107A-4439-AB99-310F3DA9D984}"/>
    <cellStyle name="Standard 18 4 2" xfId="7007" xr:uid="{6AE272CC-CC53-48E7-901D-5C7F74C670F3}"/>
    <cellStyle name="Standard 19" xfId="961" xr:uid="{F8998FB3-A534-4BD5-88C8-DD9A2D297FC7}"/>
    <cellStyle name="Standard 19 2" xfId="2220" xr:uid="{6F318DDD-6F3C-45BF-9C0B-55F1F19F536B}"/>
    <cellStyle name="Standard 19 2 2" xfId="3662" xr:uid="{87E66E74-CDC7-4FDA-85E7-BD7F2B1FEC71}"/>
    <cellStyle name="Standard 19 2 2 2" xfId="6610" xr:uid="{8E76DA61-DEAC-4057-98E8-3E56AAF4954B}"/>
    <cellStyle name="Standard 19 2 3" xfId="5169" xr:uid="{A7FCD858-D960-412F-A4A1-553E70F0CD12}"/>
    <cellStyle name="Standard 19 3" xfId="2948" xr:uid="{A95E3DF3-47D4-4A6A-9EEB-44715AD0CA6B}"/>
    <cellStyle name="Standard 19 3 2" xfId="5896" xr:uid="{D8224A81-12FD-47B1-B039-5C5810612ADC}"/>
    <cellStyle name="Standard 19 4" xfId="4434" xr:uid="{D5A3F875-A2BB-4A87-887F-1FB65EF20568}"/>
    <cellStyle name="Standard 2" xfId="21" xr:uid="{00000000-0005-0000-0000-000072030000}"/>
    <cellStyle name="Standard 2 10" xfId="4060" xr:uid="{DE8CC468-FCEA-4C3F-BCA4-0DB2E71FBDDC}"/>
    <cellStyle name="Standard 2 10 2" xfId="7006" xr:uid="{27901AF0-F339-4459-B29C-CB0B7B73042A}"/>
    <cellStyle name="Standard 2 11" xfId="4063" xr:uid="{C4ECF693-DAA2-4B8D-A424-5F2D73DBBC71}"/>
    <cellStyle name="Standard 2 11 2" xfId="7008" xr:uid="{DE692A04-EEE4-4900-9D63-A60794AF977B}"/>
    <cellStyle name="Standard 2 12" xfId="4064" xr:uid="{F0503C48-821F-4985-A4B6-3B2D95BD7AC3}"/>
    <cellStyle name="Standard 2 12 2" xfId="7009" xr:uid="{F7BC3BA0-EC0C-431A-847B-57555528FA76}"/>
    <cellStyle name="Standard 2 13" xfId="4074" xr:uid="{30B73FEB-3313-4A6F-9336-6DC075C35707}"/>
    <cellStyle name="Standard 2 13 2" xfId="7016" xr:uid="{E3B81096-452B-4E15-95BB-5894BC101BE2}"/>
    <cellStyle name="Standard 2 14" xfId="4090" xr:uid="{BE43D9FF-E181-44E6-A0AF-324838BAF219}"/>
    <cellStyle name="Standard 2 2" xfId="22" xr:uid="{00000000-0005-0000-0000-000073030000}"/>
    <cellStyle name="Standard 2 2 2" xfId="887" xr:uid="{00000000-0005-0000-0000-000074030000}"/>
    <cellStyle name="Standard 2 2 2 2" xfId="26" xr:uid="{00000000-0005-0000-0000-000075030000}"/>
    <cellStyle name="Standard 2 2 2 2 2" xfId="904" xr:uid="{00000000-0005-0000-0000-000076030000}"/>
    <cellStyle name="Standard 2 2 2 2 3" xfId="1856" xr:uid="{5CDBDAD8-A2A0-4E5A-B66A-C9105BD63D13}"/>
    <cellStyle name="Standard 2 2 2 3" xfId="960" xr:uid="{3A7AC8B5-AC83-45F9-9D70-15D9D4C91899}"/>
    <cellStyle name="Standard 2 2 2 4" xfId="962" xr:uid="{52286612-F8BA-44E7-B687-E1F7E55D7E70}"/>
    <cellStyle name="Standard 2 2 3" xfId="28" xr:uid="{00000000-0005-0000-0000-000077030000}"/>
    <cellStyle name="Standard 2 2 3 2" xfId="906" xr:uid="{00000000-0005-0000-0000-000078030000}"/>
    <cellStyle name="Standard 2 2 4" xfId="964" xr:uid="{D5785A16-B99A-47E5-B7E4-B0D6FAFEBD54}"/>
    <cellStyle name="Standard 2 3" xfId="888" xr:uid="{00000000-0005-0000-0000-000079030000}"/>
    <cellStyle name="Standard 2 3 2" xfId="1811" xr:uid="{DCCD4173-7EC2-4186-B277-909A0F983E99}"/>
    <cellStyle name="Standard 2 4" xfId="889" xr:uid="{00000000-0005-0000-0000-00007A030000}"/>
    <cellStyle name="Standard 2 4 2" xfId="1812" xr:uid="{4F886CA9-B576-4F03-847F-7CFDC93A3F53}"/>
    <cellStyle name="Standard 2 5" xfId="33" xr:uid="{00000000-0005-0000-0000-00007B030000}"/>
    <cellStyle name="Standard 2 6" xfId="958" xr:uid="{40A1398E-A67A-462D-8904-0D223F56B762}"/>
    <cellStyle name="Standard 2 6 2" xfId="2218" xr:uid="{A36282E7-502E-44C7-AFC9-BE6878BA701B}"/>
    <cellStyle name="Standard 2 6 2 2" xfId="3660" xr:uid="{9804DDB6-1E56-406B-89CF-E8C80C038EA4}"/>
    <cellStyle name="Standard 2 6 2 2 2" xfId="6608" xr:uid="{27F18C14-C25B-411E-8903-835B1AB1CBBB}"/>
    <cellStyle name="Standard 2 6 2 3" xfId="5167" xr:uid="{A16A9D8E-787C-47FC-A888-70E520E7E878}"/>
    <cellStyle name="Standard 2 6 3" xfId="2946" xr:uid="{D9B27971-D9C2-422E-A0E1-8D486C9A2D3F}"/>
    <cellStyle name="Standard 2 6 3 2" xfId="5894" xr:uid="{BC42894A-D237-4BE0-8D45-92F1DF51B6DE}"/>
    <cellStyle name="Standard 2 6 4" xfId="4432" xr:uid="{866C9AE4-B6EA-467C-BA86-0CD3EC778354}"/>
    <cellStyle name="Standard 2 7" xfId="966" xr:uid="{EC326883-1A40-4909-8809-4B346C9F520A}"/>
    <cellStyle name="Standard 2 8" xfId="1861" xr:uid="{45581A9C-DE07-4B2B-AB7B-A549517F3758}"/>
    <cellStyle name="Standard 2 8 2" xfId="3308" xr:uid="{F969D353-F6DC-4927-8440-D9366127BFFC}"/>
    <cellStyle name="Standard 2 8 2 2" xfId="6256" xr:uid="{3CF94DDB-F32B-47B3-8753-E4A5947AC709}"/>
    <cellStyle name="Standard 2 8 3" xfId="4813" xr:uid="{A059D2D7-4D7F-40F3-AB63-BE758B5A08EC}"/>
    <cellStyle name="Standard 2 9" xfId="2610" xr:uid="{ACF697C1-500B-4191-889B-F7BD6A74E3BB}"/>
    <cellStyle name="Standard 2 9 2" xfId="5558" xr:uid="{23E3150F-5889-47DC-AEBC-6DF02A3F30AD}"/>
    <cellStyle name="Standard 20" xfId="1850" xr:uid="{440B51D0-F73F-400B-AD4B-DF1FB205ADF5}"/>
    <cellStyle name="Standard 20 2" xfId="1851" xr:uid="{B8F7917D-32CF-41B6-A9BE-33A17F4AAD1D}"/>
    <cellStyle name="Standard 20 2 2" xfId="2586" xr:uid="{5563B314-6E6F-4EB9-BF94-CDE34CB1E95C}"/>
    <cellStyle name="Standard 20 2 2 2" xfId="4010" xr:uid="{A72B2528-E0C5-4EBF-BC60-724F7F115600}"/>
    <cellStyle name="Standard 20 2 2 2 2" xfId="6958" xr:uid="{01734AC2-BBAE-4CC0-9446-B42B9FEB0EFB}"/>
    <cellStyle name="Standard 20 2 2 3" xfId="5535" xr:uid="{453AD0F5-27C9-4C12-B01A-B2F376F35382}"/>
    <cellStyle name="Standard 20 2 3" xfId="3301" xr:uid="{49495963-E89C-48A7-963A-8B2BBADBF40C}"/>
    <cellStyle name="Standard 20 2 3 2" xfId="6249" xr:uid="{B1632BEF-8A46-4DF8-BE28-687E2FFCADD5}"/>
    <cellStyle name="Standard 20 2 4" xfId="4807" xr:uid="{6AB25020-B469-4502-9DC5-9165010322AC}"/>
    <cellStyle name="Standard 20 3" xfId="2585" xr:uid="{8F7C03C0-6350-42A8-9567-57598D6C3AE2}"/>
    <cellStyle name="Standard 20 3 2" xfId="4009" xr:uid="{0A2828F0-8D8C-4E25-A482-D59938254274}"/>
    <cellStyle name="Standard 20 3 2 2" xfId="6957" xr:uid="{BA2146A7-FDBD-4254-9EC1-7588DA99382C}"/>
    <cellStyle name="Standard 20 3 3" xfId="5534" xr:uid="{6235C556-716C-4665-99D3-730128D5F058}"/>
    <cellStyle name="Standard 20 4" xfId="3300" xr:uid="{35CCCEE3-BB1D-4C96-9CC9-6A3DC53EACF2}"/>
    <cellStyle name="Standard 20 4 2" xfId="6248" xr:uid="{38C6E4B5-2743-4E55-BFC1-7B0FE1112993}"/>
    <cellStyle name="Standard 20 5" xfId="4806" xr:uid="{ABD30A47-39FF-4965-B3EC-FC4D6527FBCF}"/>
    <cellStyle name="Standard 21" xfId="1859" xr:uid="{303C239B-AA83-4968-8262-935045676607}"/>
    <cellStyle name="Standard 21 2" xfId="1852" xr:uid="{ACE06D96-EB8B-4482-BAA4-8D500A415ABF}"/>
    <cellStyle name="Standard 21 2 2" xfId="1855" xr:uid="{852504D3-FA87-431D-B5B5-F5053C300E75}"/>
    <cellStyle name="Standard 21 2 2 2" xfId="2590" xr:uid="{7A38E5FF-A845-4480-A585-E8C8770830A2}"/>
    <cellStyle name="Standard 21 2 2 2 2" xfId="4013" xr:uid="{E5FE595C-DAC4-46F4-A613-0A022324E8BF}"/>
    <cellStyle name="Standard 21 2 2 2 2 2" xfId="6961" xr:uid="{3A208566-DEE5-42DA-A1DD-8268F7363260}"/>
    <cellStyle name="Standard 21 2 2 2 3" xfId="5538" xr:uid="{12316048-982E-4A9D-842E-2D5569CA1AF6}"/>
    <cellStyle name="Standard 21 2 2 3" xfId="3304" xr:uid="{0F2B5038-E666-4CFC-A53F-596A3FEBB231}"/>
    <cellStyle name="Standard 21 2 2 3 2" xfId="6252" xr:uid="{B9A33E1A-26B9-45CF-9CC6-AA639C2E7259}"/>
    <cellStyle name="Standard 21 2 2 4" xfId="4809" xr:uid="{82550046-AFB1-45C9-8E12-36742A2AF0C0}"/>
    <cellStyle name="Standard 21 2 3" xfId="2587" xr:uid="{ACBAA6A7-8B72-4C33-907F-3457E3A59FC0}"/>
    <cellStyle name="Standard 21 2 3 2" xfId="4011" xr:uid="{93489235-19E2-40ED-B6F7-FBCF0716D45C}"/>
    <cellStyle name="Standard 21 2 3 2 2" xfId="6959" xr:uid="{DE5999DE-DE3E-4BF3-9BC8-3F034861674E}"/>
    <cellStyle name="Standard 21 2 3 3" xfId="5536" xr:uid="{1A9DBA46-D05E-4A71-B2BF-9F527FBA8B77}"/>
    <cellStyle name="Standard 21 2 4" xfId="3302" xr:uid="{BB2504EA-8E1E-4E9E-A40D-8E197006FEF5}"/>
    <cellStyle name="Standard 21 2 4 2" xfId="6250" xr:uid="{69808375-9CA0-4071-9B61-BF709B9C31FC}"/>
    <cellStyle name="Standard 21 2 5" xfId="4808" xr:uid="{FB17C151-F56C-4AC0-A11F-2F41971D812E}"/>
    <cellStyle name="Standard 21 3" xfId="2592" xr:uid="{E1687D09-9249-4A44-A82E-EAF9A5B6C224}"/>
    <cellStyle name="Standard 21 3 2" xfId="4015" xr:uid="{FEEDE065-6500-4B36-9708-7D86CBBDF356}"/>
    <cellStyle name="Standard 21 3 2 2" xfId="6963" xr:uid="{74A24EC1-616F-44D9-BA31-CE90A7F40F4D}"/>
    <cellStyle name="Standard 21 3 3" xfId="5540" xr:uid="{05D6B7D9-0C52-4527-9DFD-0EFE26E50505}"/>
    <cellStyle name="Standard 21 4" xfId="3306" xr:uid="{4CE93091-B0A2-4FB5-87CF-A3E44DA46BF1}"/>
    <cellStyle name="Standard 21 4 2" xfId="6254" xr:uid="{D6A935B5-A2F6-44B9-8CD1-FC08E08A0FCE}"/>
    <cellStyle name="Standard 21 5" xfId="4811" xr:uid="{BA120C82-4B27-4E33-9667-A62BBE10AE12}"/>
    <cellStyle name="Standard 22" xfId="1860" xr:uid="{F2F8F0C2-6C1D-48DE-ACBA-19A5E17EEFAA}"/>
    <cellStyle name="Standard 22 2" xfId="3307" xr:uid="{B34EA2D6-C3E5-4A72-ACB5-86123E56015A}"/>
    <cellStyle name="Standard 22 2 2" xfId="6255" xr:uid="{A2CBA891-DE6C-48DA-9E41-C15E52799465}"/>
    <cellStyle name="Standard 22 3" xfId="4812" xr:uid="{CC1C80BC-20F0-4842-8A6F-8026AF0CBD1D}"/>
    <cellStyle name="Standard 23" xfId="2594" xr:uid="{15E0CC8D-627F-4C1A-AF73-AB896675A748}"/>
    <cellStyle name="Standard 23 2" xfId="4017" xr:uid="{7B2FCB72-0C23-4850-8AC1-B58A9634C2BA}"/>
    <cellStyle name="Standard 23 2 2" xfId="6965" xr:uid="{CB4646D7-7ACB-44A1-9389-7CCB91040849}"/>
    <cellStyle name="Standard 23 3" xfId="5542" xr:uid="{BA48EBD8-1DCD-4E2D-BC90-3BFD686296D5}"/>
    <cellStyle name="Standard 24" xfId="2595" xr:uid="{5269FB68-A23E-40FD-A8BE-14B9FFA71176}"/>
    <cellStyle name="Standard 24 2" xfId="4018" xr:uid="{1767C1AA-83DD-422C-BEEF-005A798BB968}"/>
    <cellStyle name="Standard 24 2 2" xfId="6966" xr:uid="{16E1B6AB-ABBC-49FF-B60F-80614257A145}"/>
    <cellStyle name="Standard 24 3" xfId="5543" xr:uid="{F3CAE248-359B-4A3D-A793-823FC0CB881F}"/>
    <cellStyle name="Standard 25" xfId="4056" xr:uid="{F448834E-3CA0-4D06-BB94-61470776E1DF}"/>
    <cellStyle name="Standard 25 2" xfId="7004" xr:uid="{393BE88B-A9C9-4322-AEE9-28D9FE03D4CF}"/>
    <cellStyle name="Standard 26" xfId="4066" xr:uid="{15203025-635E-47AC-A5BF-F0727432DAE7}"/>
    <cellStyle name="Standard 26 2" xfId="7011" xr:uid="{689D9A82-88DA-4583-A165-B31A8807D730}"/>
    <cellStyle name="Standard 27" xfId="4068" xr:uid="{34F0D3E0-C6F5-47D6-B030-104C5936CA21}"/>
    <cellStyle name="Standard 27 2" xfId="7012" xr:uid="{684EA54D-9164-466A-BE05-7FFFDC67FEC2}"/>
    <cellStyle name="Standard 28" xfId="4069" xr:uid="{51300409-A201-4BFE-A9AB-B012DF840D98}"/>
    <cellStyle name="Standard 28 2" xfId="7013" xr:uid="{EAEF7A74-CCD2-4087-AAEE-5FACE0451F44}"/>
    <cellStyle name="Standard 29" xfId="4070" xr:uid="{0DF4924C-9ED4-407A-9FE7-7F61192AFF24}"/>
    <cellStyle name="Standard 3" xfId="23" xr:uid="{00000000-0005-0000-0000-00007C030000}"/>
    <cellStyle name="Standard 3 2" xfId="890" xr:uid="{00000000-0005-0000-0000-00007D030000}"/>
    <cellStyle name="Standard 3 3" xfId="948" xr:uid="{F77281F6-7757-4AB7-9AE6-65C2981A0C56}"/>
    <cellStyle name="Standard 3 4" xfId="1813" xr:uid="{E83EE1A4-EE31-4D85-B111-C5106719CA9D}"/>
    <cellStyle name="Standard 30" xfId="4071" xr:uid="{2EC2A69C-DE4F-49B7-A7A0-2EA20530FECA}"/>
    <cellStyle name="Standard 30 2" xfId="7014" xr:uid="{151030E6-5F2E-4386-8DD6-AE7352A3F384}"/>
    <cellStyle name="Standard 31" xfId="4072" xr:uid="{B6F731CE-A3F1-4113-82C1-EE67BB98BA4D}"/>
    <cellStyle name="Standard 32" xfId="4073" xr:uid="{44C24356-B5EF-478D-B0C7-5C19CE98D5D1}"/>
    <cellStyle name="Standard 32 2" xfId="7015" xr:uid="{90F7EB8E-EF33-4FC4-87A1-71258B229663}"/>
    <cellStyle name="Standard 33" xfId="4075" xr:uid="{5473E6BB-D0E8-4542-A49F-BBDF446A34F2}"/>
    <cellStyle name="Standard 33 2" xfId="7017" xr:uid="{CC7F7CCF-8996-4A86-8C8F-F13A422844B7}"/>
    <cellStyle name="Standard 4" xfId="24" xr:uid="{00000000-0005-0000-0000-00007E030000}"/>
    <cellStyle name="Standard 4 2" xfId="1814" xr:uid="{9C3F6219-153A-453D-8BCA-54FA87A073FE}"/>
    <cellStyle name="Standard 4 2 2" xfId="1853" xr:uid="{F3A7F408-EEC3-4115-97FF-15A811E55F0A}"/>
    <cellStyle name="Standard 5" xfId="36" xr:uid="{00000000-0005-0000-0000-00007F030000}"/>
    <cellStyle name="Standard 5 2" xfId="1815" xr:uid="{040F1791-5B53-4C86-A470-2BF2E2ABAC7A}"/>
    <cellStyle name="Standard 6" xfId="891" xr:uid="{00000000-0005-0000-0000-000080030000}"/>
    <cellStyle name="Standard 6 2" xfId="1816" xr:uid="{60D70387-4939-49D8-8F52-BC1248B7A613}"/>
    <cellStyle name="Standard 7" xfId="892" xr:uid="{00000000-0005-0000-0000-000081030000}"/>
    <cellStyle name="Standard 7 2" xfId="1817" xr:uid="{935C6B6C-C4E4-4E23-B49D-0111EFC8D097}"/>
    <cellStyle name="Standard 8" xfId="893" xr:uid="{00000000-0005-0000-0000-000082030000}"/>
    <cellStyle name="Standard 8 2" xfId="1818" xr:uid="{7448B2D3-9039-4488-9BD4-E74A082CC6FA}"/>
    <cellStyle name="Standard 9" xfId="894" xr:uid="{00000000-0005-0000-0000-000083030000}"/>
    <cellStyle name="Standard 9 2" xfId="1819" xr:uid="{13DB440E-2AA2-4D76-A205-3C3860DFEE18}"/>
    <cellStyle name="Style 1" xfId="895" xr:uid="{00000000-0005-0000-0000-000084030000}"/>
    <cellStyle name="Style 1 2" xfId="1820" xr:uid="{F3EE390D-7FED-403A-B479-DA206DC1841D}"/>
    <cellStyle name="Tabelle" xfId="896" xr:uid="{00000000-0005-0000-0000-000085030000}"/>
    <cellStyle name="Tabelle 2" xfId="1821" xr:uid="{59D3A66F-620B-4650-8BA8-C74DBAF82652}"/>
    <cellStyle name="Tabelle 2 2" xfId="2566" xr:uid="{18F77F18-E059-4BA8-9A98-4125A5E48C70}"/>
    <cellStyle name="Tabelle 2 2 2" xfId="5515" xr:uid="{DAB9601D-DCC2-43F1-BD6B-0F0BB0C764DD}"/>
    <cellStyle name="Tabelle 2 3" xfId="4780" xr:uid="{7EF47F05-0091-4783-8C2A-63BF6427B0BE}"/>
    <cellStyle name="Tabelle 3" xfId="1843" xr:uid="{A629E2BA-07D5-4CA2-820C-18B05D0926C9}"/>
    <cellStyle name="Tabelle 3 2" xfId="4034" xr:uid="{1EE1A142-246C-46D0-AE0D-01A6B15CF0C8}"/>
    <cellStyle name="Tabelle 3 2 2" xfId="6982" xr:uid="{4650CF7B-23DB-4D87-AC9A-9C84E729D67F}"/>
    <cellStyle name="Tabelle 3 3" xfId="4799" xr:uid="{2289E63F-3F91-4BDD-9A0F-ED5C3CF18708}"/>
    <cellStyle name="Tabelle 4" xfId="1847" xr:uid="{AB46F065-23EB-4256-87FD-E6D2946D7535}"/>
    <cellStyle name="Tabelle 4 2" xfId="2584" xr:uid="{81B24C93-4949-4260-9DCF-73D05F7E6F50}"/>
    <cellStyle name="Tabelle 4 2 2" xfId="5533" xr:uid="{ED4057CC-85CA-4ACA-9337-8B1AEC48D475}"/>
    <cellStyle name="Tabelle 4 3" xfId="4803" xr:uid="{48EE433B-5531-4BC3-A03E-F4FEFEA74D30}"/>
    <cellStyle name="Tabelle 5" xfId="1842" xr:uid="{CA2B0AC7-3C8D-4E9C-9EEA-444A12100B06}"/>
    <cellStyle name="Tabelle 5 2" xfId="2581" xr:uid="{59C19EE8-1678-4121-BF99-10D43EA40E94}"/>
    <cellStyle name="Tabelle 5 2 2" xfId="5530" xr:uid="{09B487EF-360A-4E47-86C0-7E2BAEF252A6}"/>
    <cellStyle name="Tabelle 5 3" xfId="4798" xr:uid="{682E2AC3-9A03-4CE3-B322-F6E6E6FFF299}"/>
    <cellStyle name="Tabelle 6" xfId="1835" xr:uid="{DD8D16DB-BB2E-4483-9CEB-5CAA2F239184}"/>
    <cellStyle name="Tabelle 6 2" xfId="4791" xr:uid="{8E2E30F2-3988-4F05-8DD6-CEAC9BF5C337}"/>
    <cellStyle name="Tabelle 7" xfId="2213" xr:uid="{38D9CDA6-3FCE-4472-93CB-9F8E3FA663C4}"/>
    <cellStyle name="Tabelle 7 2" xfId="4040" xr:uid="{31172AA3-00FB-4EEE-9590-BEFAB01541F2}"/>
    <cellStyle name="Tabelle 7 2 2" xfId="6988" xr:uid="{432BC570-B04D-4C50-9D04-8E43430BDD8B}"/>
    <cellStyle name="Tabelle 7 3" xfId="5162" xr:uid="{8EA52BCC-91D8-4CCC-9BB9-307E044179F3}"/>
    <cellStyle name="Tabelle 8" xfId="2206" xr:uid="{CA22EECB-5AD8-48C8-924A-3F7CF9257042}"/>
    <cellStyle name="Tabelle 8 2" xfId="5156" xr:uid="{05ED91C7-9E18-400E-A8AA-C13BACE83D0C}"/>
    <cellStyle name="Tabelle 9" xfId="4420" xr:uid="{11BBDDE8-BAB6-4F25-854F-A2D498D2382D}"/>
    <cellStyle name="Text" xfId="897" xr:uid="{00000000-0005-0000-0000-000086030000}"/>
    <cellStyle name="Total 2" xfId="898" xr:uid="{00000000-0005-0000-0000-000087030000}"/>
    <cellStyle name="Total 2 2" xfId="1822" xr:uid="{32DB113B-7AA9-41DF-BAF2-DD961E1661B2}"/>
    <cellStyle name="Überschrift 1 2" xfId="950" xr:uid="{A63F9E81-2509-4141-B7D7-7F0B6D137FC3}"/>
    <cellStyle name="Überschrift 2 2" xfId="951" xr:uid="{AA474045-95D1-4309-B3BD-E46CC6F2B1D1}"/>
    <cellStyle name="Überschrift 3 2" xfId="952" xr:uid="{448E920B-BE7A-4D69-A117-D4B69DEBD113}"/>
    <cellStyle name="Überschrift 4 2" xfId="953" xr:uid="{F1019A27-D56A-4E09-9477-F0C3AAE263B2}"/>
    <cellStyle name="Überschrift 5" xfId="949" xr:uid="{66B01C6C-A845-44A5-9655-E45229817891}"/>
    <cellStyle name="Verknüpfte Zelle 2" xfId="954" xr:uid="{175A1841-7590-4369-A2D2-5733E3ECC35E}"/>
    <cellStyle name="Währung 2" xfId="899" xr:uid="{00000000-0005-0000-0000-000088030000}"/>
    <cellStyle name="Währung 2 2" xfId="955" xr:uid="{32411F09-C81B-403F-B00C-5A7BF06A86D3}"/>
    <cellStyle name="Währung 2 2 2" xfId="2217" xr:uid="{4DD15DD1-4D7F-4CC8-AB4D-7E59CA3B1B56}"/>
    <cellStyle name="Währung 2 2 2 2" xfId="3659" xr:uid="{BA97BFDC-20D0-483D-8FD6-281C2A60222A}"/>
    <cellStyle name="Währung 2 2 2 2 2" xfId="6607" xr:uid="{EB92D796-285D-40BE-B0F7-6D21D9F14E25}"/>
    <cellStyle name="Währung 2 2 2 3" xfId="5166" xr:uid="{2616FD22-C40E-478B-A05F-45A497F3DFCF}"/>
    <cellStyle name="Währung 2 2 3" xfId="2945" xr:uid="{F2E3F3B4-BD53-4FF6-8E88-E0B4618DC2DC}"/>
    <cellStyle name="Währung 2 2 3 2" xfId="5893" xr:uid="{95107E9F-1859-4C31-8AD5-50A9534DDB7B}"/>
    <cellStyle name="Währung 2 2 4" xfId="4431" xr:uid="{3915535F-E4AC-4FEC-91D5-DA7635C3FC46}"/>
    <cellStyle name="Währung 2 3" xfId="1823" xr:uid="{B906975A-9CB1-49D5-96EF-F5B627FE6A03}"/>
    <cellStyle name="Währung 2 3 2" xfId="2567" xr:uid="{998C8883-F984-4FE3-BAB8-E3DBD9EB1C9A}"/>
    <cellStyle name="Währung 2 3 2 2" xfId="4002" xr:uid="{A29CEF10-4E3D-48F1-BB4E-23140A3A5F9F}"/>
    <cellStyle name="Währung 2 3 2 2 2" xfId="6950" xr:uid="{D7D23D73-D962-4259-9C2E-CCC307201E6A}"/>
    <cellStyle name="Währung 2 3 2 3" xfId="5516" xr:uid="{761D837C-2659-4344-AE0A-2416D1E84962}"/>
    <cellStyle name="Währung 2 3 3" xfId="3293" xr:uid="{702AD758-5F2D-446E-8866-CCB2C0061648}"/>
    <cellStyle name="Währung 2 3 3 2" xfId="6241" xr:uid="{8D006044-EB91-4C9E-A111-460CD1C1E714}"/>
    <cellStyle name="Währung 2 3 4" xfId="4781" xr:uid="{68BFDA3D-E03F-488E-B7F0-B5C7B42D5C68}"/>
    <cellStyle name="Währung 2 4" xfId="2214" xr:uid="{96EC84AE-AF16-4CE1-BC63-FA84C34630ED}"/>
    <cellStyle name="Währung 2 4 2" xfId="3656" xr:uid="{EB30DC76-9B2A-4350-A50E-820688D3ED8B}"/>
    <cellStyle name="Währung 2 4 2 2" xfId="6604" xr:uid="{1141BA75-90CC-4AD0-996A-C0FBCB67D943}"/>
    <cellStyle name="Währung 2 4 3" xfId="5163" xr:uid="{3A1CA49E-E30C-4820-BC8B-B19003FCFC5A}"/>
    <cellStyle name="Währung 2 5" xfId="2207" xr:uid="{11F9D430-4649-42D7-8F14-5C2A101CDD63}"/>
    <cellStyle name="Währung 2 5 2" xfId="3651" xr:uid="{9EE76FFD-8895-4A1A-A0E2-A10C98C0FEFE}"/>
    <cellStyle name="Währung 2 5 2 2" xfId="6599" xr:uid="{4EB6E286-CBF0-4E12-A290-03CDF04A6755}"/>
    <cellStyle name="Währung 2 5 3" xfId="5157" xr:uid="{20A8DF58-0A91-4484-8EE9-F242CF2A553F}"/>
    <cellStyle name="Währung 2 6" xfId="2940" xr:uid="{1622CBEA-398C-4675-A595-3757CE267BEE}"/>
    <cellStyle name="Währung 2 6 2" xfId="5888" xr:uid="{02781FFF-2172-487F-BA6A-3442EC743442}"/>
    <cellStyle name="Währung 2 7" xfId="4421" xr:uid="{27F7917D-C007-4399-9B64-56F9C00904D9}"/>
    <cellStyle name="Währung 3" xfId="2588" xr:uid="{B1588613-3430-44B4-8EB7-610D2D976D85}"/>
    <cellStyle name="Währung 3 2" xfId="4012" xr:uid="{8E64E0C9-91BA-47BF-87FA-49AB9E8EA9F4}"/>
    <cellStyle name="Währung 3 2 2" xfId="6960" xr:uid="{A07D2892-E993-44D3-B844-C9F878780624}"/>
    <cellStyle name="Währung 3 3" xfId="5537" xr:uid="{85AF7027-1027-4FF4-9185-4B4821B7AFF4}"/>
    <cellStyle name="Währung 4" xfId="3303" xr:uid="{583C16CA-F6B3-46A0-84D7-D60807AADB6E}"/>
    <cellStyle name="Währung 4 2" xfId="6251" xr:uid="{840E7F65-3159-4756-9FB7-CB82C7D8A459}"/>
    <cellStyle name="Währung 5" xfId="900" xr:uid="{00000000-0005-0000-0000-000089030000}"/>
    <cellStyle name="Währung 5 2" xfId="1824" xr:uid="{5906652C-2F60-4696-A123-71AE61166179}"/>
    <cellStyle name="Währung 5 2 2" xfId="2568" xr:uid="{7DF70DC5-5578-40D6-9E81-7EF0536F788F}"/>
    <cellStyle name="Währung 5 2 2 2" xfId="4003" xr:uid="{026168A5-49D6-4130-B70C-A0CEDAEAEB68}"/>
    <cellStyle name="Währung 5 2 2 2 2" xfId="6951" xr:uid="{78753A34-9026-4B74-A8E7-2C0A04DEFC55}"/>
    <cellStyle name="Währung 5 2 2 3" xfId="5517" xr:uid="{64FE8E0A-D113-4F45-92FF-74C329B47B2A}"/>
    <cellStyle name="Währung 5 2 3" xfId="3294" xr:uid="{E5795152-8BB9-4E54-9AFC-1D6679EFE965}"/>
    <cellStyle name="Währung 5 2 3 2" xfId="6242" xr:uid="{71ED747E-264C-4706-8267-F4BEE859E6FA}"/>
    <cellStyle name="Währung 5 2 4" xfId="4782" xr:uid="{15A03CEF-42C3-426C-8F03-5E095BD8295B}"/>
    <cellStyle name="Währung 5 3" xfId="2215" xr:uid="{0F6CC866-82D6-414E-B6AE-E0BBE6200667}"/>
    <cellStyle name="Währung 5 3 2" xfId="3657" xr:uid="{66ABFE07-29B7-4540-85FD-B192623F3333}"/>
    <cellStyle name="Währung 5 3 2 2" xfId="6605" xr:uid="{A1B9845C-B67B-4CD3-A00E-7A93EB6ACB08}"/>
    <cellStyle name="Währung 5 3 3" xfId="5164" xr:uid="{1189D9D1-8772-456B-B1B8-9F2020E91860}"/>
    <cellStyle name="Währung 5 4" xfId="2208" xr:uid="{C064B6A4-3F20-44AA-BBE0-7B4A20A58F5B}"/>
    <cellStyle name="Währung 5 4 2" xfId="3652" xr:uid="{1851D4B3-15B7-440E-8D93-EE1CA29DA628}"/>
    <cellStyle name="Währung 5 4 2 2" xfId="6600" xr:uid="{33D1375E-40D9-4A0B-AB25-2CB0E8F0F5BB}"/>
    <cellStyle name="Währung 5 4 3" xfId="5158" xr:uid="{42A0E972-7EAD-4FEA-B3A4-2AE4799CFBFF}"/>
    <cellStyle name="Währung 5 5" xfId="2941" xr:uid="{9F98D78F-B22E-4EE3-AB54-FECB799C4669}"/>
    <cellStyle name="Währung 5 5 2" xfId="5889" xr:uid="{363F9314-FE17-4C55-8359-8BE713FA3351}"/>
    <cellStyle name="Währung 5 6" xfId="4422" xr:uid="{5A7A1812-BBDF-45C1-A52F-2C735631E954}"/>
    <cellStyle name="Währung 9 2" xfId="1858" xr:uid="{C8A69973-6333-49B0-A673-D6AEB4DE4534}"/>
    <cellStyle name="Währung 9 2 2" xfId="2591" xr:uid="{7EEB5C00-69F8-4153-AA1B-4C258BDCA259}"/>
    <cellStyle name="Währung 9 2 2 2" xfId="4014" xr:uid="{EAD867E7-194A-42B0-80D4-6FF141BE3BEB}"/>
    <cellStyle name="Währung 9 2 2 2 2" xfId="6962" xr:uid="{1A4BAEBD-85FF-4B56-8AB2-696265A1F92F}"/>
    <cellStyle name="Währung 9 2 2 3" xfId="5539" xr:uid="{DF607DE7-AB52-4C7F-A0B0-24B7865E2E6A}"/>
    <cellStyle name="Währung 9 2 3" xfId="3305" xr:uid="{F310F0A9-FE69-472C-B888-FD9B7A14CEA5}"/>
    <cellStyle name="Währung 9 2 3 2" xfId="6253" xr:uid="{B5717B47-A8E2-427D-B4A4-B39A3A50B448}"/>
    <cellStyle name="Währung 9 2 4" xfId="4810" xr:uid="{2EB67F31-0591-44E4-8A64-AD4567161272}"/>
    <cellStyle name="Warnender Text 2" xfId="956" xr:uid="{5673D59A-1231-4BF2-9234-BD45F616A573}"/>
    <cellStyle name="Warning Text 2" xfId="901" xr:uid="{00000000-0005-0000-0000-00008A030000}"/>
    <cellStyle name="Warning Text 2 2" xfId="1825" xr:uid="{2B85F791-24BE-42D2-9D69-84A5607C6103}"/>
    <cellStyle name="Zahl,00" xfId="902" xr:uid="{00000000-0005-0000-0000-00008B030000}"/>
    <cellStyle name="Zelle überprüfen 2" xfId="957" xr:uid="{40378E9A-8B5D-48ED-8195-6A72B5AD0118}"/>
  </cellStyles>
  <dxfs count="300"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0F0F0"/>
      <color rgb="FFEAEAEA"/>
      <color rgb="FFECECEC"/>
      <color rgb="FFE8E8E8"/>
      <color rgb="FFE4E4E4"/>
      <color rgb="FFC6EFCE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17/06/relationships/rdRichValue" Target="richData/rdrichvalu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eetMetadata" Target="metadata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0</xdr:colOff>
      <xdr:row>166</xdr:row>
      <xdr:rowOff>0</xdr:rowOff>
    </xdr:from>
    <xdr:to>
      <xdr:col>53</xdr:col>
      <xdr:colOff>91890</xdr:colOff>
      <xdr:row>167</xdr:row>
      <xdr:rowOff>95250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3875CFE-186B-4A95-84A9-4BB67AD7C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82525" y="41595675"/>
          <a:ext cx="2235016" cy="285750"/>
        </a:xfrm>
        <a:prstGeom prst="rect">
          <a:avLst/>
        </a:prstGeom>
      </xdr:spPr>
    </xdr:pic>
    <xdr:clientData fPrintsWithSheet="0"/>
  </xdr:twoCellAnchor>
  <xdr:twoCellAnchor>
    <xdr:from>
      <xdr:col>4</xdr:col>
      <xdr:colOff>1460769</xdr:colOff>
      <xdr:row>0</xdr:row>
      <xdr:rowOff>0</xdr:rowOff>
    </xdr:from>
    <xdr:to>
      <xdr:col>7</xdr:col>
      <xdr:colOff>17157</xdr:colOff>
      <xdr:row>1</xdr:row>
      <xdr:rowOff>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8C401B41-23CE-5D62-551B-CAEB86580D83}"/>
            </a:ext>
          </a:extLst>
        </xdr:cNvPr>
        <xdr:cNvSpPr/>
      </xdr:nvSpPr>
      <xdr:spPr>
        <a:xfrm>
          <a:off x="6481805" y="0"/>
          <a:ext cx="3495781" cy="23132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 kern="1200"/>
        </a:p>
      </xdr:txBody>
    </xdr:sp>
    <xdr:clientData/>
  </xdr:twoCellAnchor>
  <xdr:twoCellAnchor editAs="oneCell">
    <xdr:from>
      <xdr:col>12</xdr:col>
      <xdr:colOff>585109</xdr:colOff>
      <xdr:row>1</xdr:row>
      <xdr:rowOff>163286</xdr:rowOff>
    </xdr:from>
    <xdr:to>
      <xdr:col>12</xdr:col>
      <xdr:colOff>3007181</xdr:colOff>
      <xdr:row>6</xdr:row>
      <xdr:rowOff>75812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EF6B591-74F9-BE34-F1A2-DB9C00972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151930" y="394607"/>
          <a:ext cx="2422072" cy="8650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30</xdr:row>
      <xdr:rowOff>0</xdr:rowOff>
    </xdr:from>
    <xdr:to>
      <xdr:col>17</xdr:col>
      <xdr:colOff>522998</xdr:colOff>
      <xdr:row>31</xdr:row>
      <xdr:rowOff>114299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F423BD5-2798-4959-AA3E-C333D314E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537B5FD4-E2F5-4DDA-81B1-797C3911FA2E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30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88AD0134-01FA-4F03-B293-A51F108D9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9E132A90-A1D1-4198-8C64-76606389ED27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B9338BC5-F086-44D5-821C-DB93A66A8D82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E055D210-3927-4C7D-989A-85E5AAD0ACAD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C66C738-45B3-4092-9AF4-6C2EA81BB5D8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E5A1BCC1-3B03-415F-8F96-8B5CB74E1200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F339C4A-9B39-4BA8-BD54-214467DE18F4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8E8533FF-FA4B-4DFA-93BD-E9FC18B04E53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24A535CC-F006-4432-9111-56603E2977B5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D5614333-83C6-4D31-859E-2D0560E8EA38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E1489CF5-0136-4A2C-9BAC-2D54E57FC99E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5B2FD6B8-E3D1-4B37-833C-82CCC295BAFB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E623155D-FB6A-4C85-B33B-063A7D720B42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5ED25F5B-053D-40EC-ACAE-9EE1616747AE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326C211C-B0D3-4B14-A1D0-F266A3C74DD7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171</xdr:row>
      <xdr:rowOff>0</xdr:rowOff>
    </xdr:from>
    <xdr:to>
      <xdr:col>17</xdr:col>
      <xdr:colOff>522998</xdr:colOff>
      <xdr:row>172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58BF49B-D714-40E1-A17C-A7C7D191D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DA95496C-7B7F-49D8-B466-7B85F7690E5C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171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B483E953-F224-48A4-94D0-EF357BDA4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363F2BF-51B7-4717-93A9-F35BB7296FAC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D2BB076-E7F8-477E-BE82-FCBE840927D1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4E861F74-7323-423C-91B0-52282F56AC05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AB2DA6EB-4955-4E79-BC81-6D198725B117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7783D8B-D905-4966-85CB-447AA8FD7BAB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E86F7DD0-CA27-40A8-AAAA-097A774F77DF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FFD1933E-8244-4464-991F-74A7C10A6D49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F41BF165-C2D3-4DDB-8694-BBDA0CFA8FC8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E8407E89-B359-4A1D-BEC5-5624C72FB78B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3B778069-A289-4D39-95C8-72D3ECD66DE5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0C67E0E6-F0FF-4F55-93DF-9201D14AD8B2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5354168C-4E94-4E07-9E3C-D930F695FFBB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380934E3-8C3F-44AC-B303-AFDEC7E36915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86494E30-699E-47DE-B5B3-D9B5EEBDBE1E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34</xdr:row>
      <xdr:rowOff>0</xdr:rowOff>
    </xdr:from>
    <xdr:to>
      <xdr:col>17</xdr:col>
      <xdr:colOff>522998</xdr:colOff>
      <xdr:row>35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338D218-7757-4B1A-AE10-E38B1A665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1D5A88F8-51EE-4534-B20A-FAD9218F4632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34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E30A11D6-784C-4D80-840B-F40F06EF5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B349FD9-C3C4-4624-91ED-CC82449B553B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4ED2591-61F7-48E4-B6E8-6137889687DF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81C757D2-81C1-4121-A77B-B136B9E442FC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A5B3901D-38CE-47B4-B117-F7B99CA3E298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AEAAE02A-F0CC-47C2-8CAB-35B1E7289DC2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BC65B4A5-5D1E-4B4B-9FB2-FA920606BC45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23F15F51-E13F-4E1F-B28B-9C80EABAE413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A9A4046F-6473-45E3-9919-5EB24DC3D549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A40F87F6-B561-44B5-B4F7-57B7AA41A6B7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7750803D-F2D5-4097-BA70-116A36F5EDB4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1C8CA87B-832E-4D40-AA74-195B51CDD963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8EB2D4A4-AB28-477A-BF86-D3C16456A12D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5AD2AF8-CD33-4384-83AD-D06826CE992F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F48C185C-74C6-4746-AB57-8E3A272A000A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94</xdr:row>
      <xdr:rowOff>0</xdr:rowOff>
    </xdr:from>
    <xdr:to>
      <xdr:col>17</xdr:col>
      <xdr:colOff>522998</xdr:colOff>
      <xdr:row>95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0330106-A3FD-4D9E-A401-C42ACEB1D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379E914E-F59F-4ED0-B11F-AD62A55548AE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94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86C5EC61-9057-4C4F-B47B-7A32CF688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FD078969-B7D2-4FA7-AE4E-F9C585AB246E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F5178289-EEDA-46EE-B850-6CC57E5537CF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D236A447-22D8-43F7-A66E-56E8B994F3CB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DE237649-43F4-4D3A-A166-5929AD35F8F4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840FD771-64BD-4B17-BE3F-0D5C467D09C6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87C25A93-FBD4-4E01-8C16-90F334F20B98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BBBBBFF0-7D39-467B-B1E2-D939CE0E1D5B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BA5CB0C8-4087-4BD6-975E-30E97F3B70F1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B6942994-CB1F-42F3-A054-A77C3E17A0BB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BFB9D4CB-07B6-431D-8F35-F79261831541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F7974263-BB50-4C4F-B420-F8C87BDFD800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D4859F6B-5E46-4AE5-A673-E834D05F30B5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C4DA846F-6E74-4AB1-B3B2-676588192CBA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B2C4AD71-AB69-4C34-8318-0B30215D7525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47</xdr:row>
      <xdr:rowOff>0</xdr:rowOff>
    </xdr:from>
    <xdr:to>
      <xdr:col>17</xdr:col>
      <xdr:colOff>522998</xdr:colOff>
      <xdr:row>48</xdr:row>
      <xdr:rowOff>114299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4CAC1F5-C23E-4B07-B2FF-58A34D333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1641157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1F788E82-74A0-47A8-97C4-4D7EA5234D0C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47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1B339112-1D81-4513-A66C-3FB056988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1641157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B91F2B7B-427F-46D7-B062-D8692C4B1187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B5CF10F-1ABB-405B-B6D4-59AE8F53CE5E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2BA48B7D-BA40-4ACB-99C9-664CE6C1274E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4732D9D-3A44-4477-BA20-F414BAFDB016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B2CF5103-C0EE-477F-9E21-7A1AE81AEC0C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8B26E5BB-495F-4CAB-9D56-7CE497235CD5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674AF24D-F8CB-446C-948D-7FE116BD7449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A8E0A40A-B7E2-4A2C-A310-FDA69F674E5B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DBD77C8E-975F-4C20-8531-9B31E6819B1B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A94CB93E-6122-4D43-BC70-3F1291AC2391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978E5DFE-C83B-4899-B6DF-2F601881063C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E5947462-08A5-4C58-85DA-2F70A16F7D17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6BF2DCBC-0778-44D1-BE57-83DE3FBC8936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349B6078-2E29-4522-A4C2-DFA8CB628143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26</xdr:row>
      <xdr:rowOff>0</xdr:rowOff>
    </xdr:from>
    <xdr:to>
      <xdr:col>17</xdr:col>
      <xdr:colOff>522998</xdr:colOff>
      <xdr:row>27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4E9F53E-3B25-486E-9CB6-1D763148F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92E9C6F9-2F1E-4E5A-AE73-9340D594B8EE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26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F2059A0D-B0CF-4983-8130-D4F53E6F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8FCB8943-8955-4B6C-8FCC-D955C14334B2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F3FABB7-CCEB-437F-949B-C0EEFD38F95A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91A5CAE2-9B0D-4410-A01F-5F1F7D55331B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AEDA45B6-2E14-488A-B957-6674F763F8E4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3F27B7D9-09AF-49E8-9862-28404263A56B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9CEEB42D-00A0-4779-A912-AD4F3355FDDF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D6DA576E-4FF1-4556-9B85-D1CC0273E427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32A5A7AC-874C-4071-B1D7-62C53419A719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3FA1D5AB-2F53-4CE2-AE02-4673EBF9CE15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10E2AB77-B91C-45FD-9043-B913C30FECB4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840E6DA1-D779-481A-A0D9-EB29EF8F8750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657F76CE-A95E-4BFC-857D-CEEC764E190B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7816F975-F715-4C58-B878-367495C0AE3C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1F57D249-3279-419D-9D77-232141B17D56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109</xdr:row>
      <xdr:rowOff>0</xdr:rowOff>
    </xdr:from>
    <xdr:to>
      <xdr:col>17</xdr:col>
      <xdr:colOff>522998</xdr:colOff>
      <xdr:row>110</xdr:row>
      <xdr:rowOff>114299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857AD0-F408-4684-85F4-1460D5A7E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11C2509-7527-4D63-9EC1-14E7ACA48039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109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43247DFA-A980-4D37-AA11-7E95B2993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BE2F0CE0-AEEA-48F2-B025-EF0FE2E12089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5D23DC6-5448-4DEF-AC95-157CC0112B0C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2D8020C6-74E7-4004-9258-AA718AC64185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EDC95D5-046B-46E8-A7FF-AFC3DF622FE1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ABACC14D-F46B-4751-B70E-064B5E984AA3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3B618858-FE5D-4831-93FF-67972E7D5251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CBA03492-16BF-4F16-A332-5CE6FE460D70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2EFCC604-73A4-4CBC-8779-DBB7A0BACAB6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B01E9008-6A8F-41F1-90DC-DAB6CDBDCE57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43C364D0-668C-4033-B350-E3AA98FEC3EE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96B60BEE-354B-469C-BE43-E7E016B15DBA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27C615F-26F7-403A-987F-8788CA592082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E35D09BF-7A12-4FBC-934A-AA4419822AE5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B61882BE-7911-4D49-8D5B-709DDF912557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45</xdr:row>
      <xdr:rowOff>0</xdr:rowOff>
    </xdr:from>
    <xdr:to>
      <xdr:col>17</xdr:col>
      <xdr:colOff>522998</xdr:colOff>
      <xdr:row>46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694D574-3481-4716-BFB1-2648BDCE7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81CB38FE-98CA-4DCF-AA16-E05EF7559D50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45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3B3F8CE1-18C0-40B5-A73A-C5D51EB97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3953035-DD62-4718-BE26-10304EBF8763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19C64CDD-54EA-46A2-BCB1-E5CAAA48A3A4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78AF4D8E-40D4-4A90-8ABF-D8C46978C961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A03B7A4-BCD6-4C4C-8CB2-10B1F4C8A462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39F21B90-F9F4-464E-8D33-140504E97E00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D874002E-C1D4-4D35-A66D-5AEBFF0EA620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F8E7E60A-E8EB-46B9-9AF8-BA32AA5E22E1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258DB7AE-E514-4A55-B88F-868347A0274A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7BAB51D2-776D-48D4-881B-A091C89C434B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867F05C8-452F-40EB-B5CE-66A9ADF7590F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74A8726F-0121-4C30-A04F-31193EFD62F5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46C1BD9D-A86B-49D7-8F0C-BAE8EBE032BE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2C1D0A5F-671E-4B4F-A3BB-8635F9F2A394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0B6A40E5-4C9F-4CCF-BC73-9B8A57D17DCB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67</xdr:row>
      <xdr:rowOff>0</xdr:rowOff>
    </xdr:from>
    <xdr:to>
      <xdr:col>17</xdr:col>
      <xdr:colOff>522998</xdr:colOff>
      <xdr:row>68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1646931-2EA0-4B4F-B59E-C462B4891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3534727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FB171B4F-004C-4166-B083-A3E02FC3D7A1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67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16539969-4A54-4CC8-B53B-C45AF2EB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3534727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CA4F855C-89DD-4584-BDA6-CDD47650287C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3189363B-A1B9-4812-A375-19BBD3D17FD4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9885D47-7FEE-4C51-8704-E6D3C6AA55CB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DB47FEDF-0D41-4EB3-BDD6-48D159ADCDFE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FDC7A039-833E-44A2-82D6-7DD83B918F8C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A461A860-E995-46F9-8E86-44BA3C0E69BA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D3015F7-1CAD-4A3A-8B21-02840F59D0B5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DC5743A3-F62D-43B2-91D7-12DA66490FD5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92A18F2E-BF31-471F-956B-E0768E174020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4E98600D-FFDD-4C19-84F2-1182FF88386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9E895111-82E0-4207-B7F3-9C20F22B9B65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47FDAA7C-6D63-4ACB-BF3E-3D45D4E94741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EA013825-DFEF-4306-9197-52C93315886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40EDE88B-2F1C-4DD2-8F89-B009A1DF22A3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102</xdr:row>
      <xdr:rowOff>0</xdr:rowOff>
    </xdr:from>
    <xdr:to>
      <xdr:col>17</xdr:col>
      <xdr:colOff>522998</xdr:colOff>
      <xdr:row>103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96C64F1-F6C4-49BB-AA43-72D2FDE7A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3C7ACEA-21CF-4F2C-A6FA-4C44753FAF58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102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579383B7-6D85-4458-BA65-968C2AE7F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8C3DEC85-3C7B-4F8B-A8B8-ED431C1C60BC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1ADADAA9-2CC4-4FE1-8036-780AFCD9D852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1BA9A5DC-28D6-4A84-868E-836EBC4870D7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7CD1CE5D-A60F-45AE-8565-F16AD573A53E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78461870-E609-4E17-9524-DA4C84BF8584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11AF669C-2249-479C-8E8C-4AB639768228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6E758FCE-5555-4BEE-9A6C-BAFD0910E960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3081118A-AA2B-416C-8EE2-9DC4B7401083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EF221AE8-AD65-4D55-A61B-D6AC232B9294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71588B09-FF95-42DC-8670-0B7ACA31ED7D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D35E743F-C5CF-4054-A73B-6DA9E3A9DA6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4F98012A-F06D-4FAA-8D21-FDBF9453ACE5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8E746CE1-8CBA-4FE9-9E28-CBB15F179CC0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63BF8EF0-05C2-4F87-9502-EE4D948C44F4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159</xdr:row>
      <xdr:rowOff>0</xdr:rowOff>
    </xdr:from>
    <xdr:to>
      <xdr:col>17</xdr:col>
      <xdr:colOff>522998</xdr:colOff>
      <xdr:row>160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0D9637C-43FC-4E09-9E4A-275A027C2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80705325"/>
          <a:ext cx="2237499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C0E5281F-C430-4954-A4B0-1C380CDB2259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159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36CF03B4-A120-45B4-BBE1-35BAFE759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16383000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843F3B9-6744-45CF-8522-0F8104BD706A}"/>
            </a:ext>
          </a:extLst>
        </xdr:cNvPr>
        <xdr:cNvSpPr txBox="1"/>
      </xdr:nvSpPr>
      <xdr:spPr>
        <a:xfrm>
          <a:off x="13782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B9EAF0E0-10D7-475B-B07D-F3BB443A6543}"/>
            </a:ext>
          </a:extLst>
        </xdr:cNvPr>
        <xdr:cNvSpPr txBox="1"/>
      </xdr:nvSpPr>
      <xdr:spPr>
        <a:xfrm>
          <a:off x="12534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A49BBB8-9AB5-4721-9D5E-F5B3351ADE81}"/>
            </a:ext>
          </a:extLst>
        </xdr:cNvPr>
        <xdr:cNvSpPr txBox="1"/>
      </xdr:nvSpPr>
      <xdr:spPr>
        <a:xfrm>
          <a:off x="12534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74D69D72-17D4-4C61-9CEC-1BCACF2CCF06}"/>
            </a:ext>
          </a:extLst>
        </xdr:cNvPr>
        <xdr:cNvSpPr txBox="1"/>
      </xdr:nvSpPr>
      <xdr:spPr>
        <a:xfrm>
          <a:off x="1253490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730F01AB-B6D5-4BF9-AFDF-D1BE349AD0B1}"/>
            </a:ext>
          </a:extLst>
        </xdr:cNvPr>
        <xdr:cNvSpPr txBox="1"/>
      </xdr:nvSpPr>
      <xdr:spPr>
        <a:xfrm>
          <a:off x="12534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E91E0304-28E1-4653-BD6F-5A70A37621CE}"/>
            </a:ext>
          </a:extLst>
        </xdr:cNvPr>
        <xdr:cNvSpPr txBox="1"/>
      </xdr:nvSpPr>
      <xdr:spPr>
        <a:xfrm>
          <a:off x="1253490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D1D8B11D-25DA-403A-8B70-283C161EE67C}"/>
            </a:ext>
          </a:extLst>
        </xdr:cNvPr>
        <xdr:cNvSpPr txBox="1"/>
      </xdr:nvSpPr>
      <xdr:spPr>
        <a:xfrm>
          <a:off x="12534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4FF08984-9453-45B7-A0D3-7B5D74AA6A78}"/>
            </a:ext>
          </a:extLst>
        </xdr:cNvPr>
        <xdr:cNvSpPr txBox="1"/>
      </xdr:nvSpPr>
      <xdr:spPr>
        <a:xfrm>
          <a:off x="12534900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1197C183-0C68-4C6B-80A4-8E51BFC6CF4E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3DB280CE-AE9E-4167-92BE-156D56C3018F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6CFD83B2-5E91-4CCB-8FD6-4A0B06F515F4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998AC1C3-14ED-4EE4-83D6-0279DA5A338E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6011238D-C4CD-43D8-AF4A-959F98BACF3F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B270544E-4E83-4668-8A0D-1DB54A8DC03B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90</xdr:row>
      <xdr:rowOff>0</xdr:rowOff>
    </xdr:from>
    <xdr:to>
      <xdr:col>17</xdr:col>
      <xdr:colOff>522998</xdr:colOff>
      <xdr:row>91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5D08550-7F82-4141-8B41-9D3FCD168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E2990E59-4C46-4276-AC8A-F0C65B6C4B08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90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42B5E0E1-9D09-422B-8E90-17F8036ED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C2A866BC-58BF-4B26-A950-AAB2624996DB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A6B212BF-95C1-4198-92C3-A498D5C716DD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AEB8840D-F624-4C33-AB6F-67A2D294A6CB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5384FFFF-0249-462D-8268-E193E52B6FA8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273315D0-4CFD-4CD7-A080-65A4AC29D81B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50B03995-334E-475A-9EA1-F3C03E242867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B01AF307-F651-41A7-A5A9-63A92E401CC0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797F52E9-FB5C-42DE-A0F4-619C7F4E384C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E22B569B-DEE8-4476-BADB-8327D8C0E052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716F3B5C-A1E3-4272-BEDC-697A5EFCE627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E4B08B31-C1E2-4B3F-AA3A-163486BC2A4E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3F48C028-BADA-489E-8B05-EE890B69887E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790ABAB7-A8EE-4AF0-9851-8806A0B0CB55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279BE43D-8F93-4D1F-BB04-0F4409B7BD52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DC0EAF0D-EFB9-4FBC-AC7C-E4DA11C09EAB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55</xdr:row>
      <xdr:rowOff>0</xdr:rowOff>
    </xdr:from>
    <xdr:to>
      <xdr:col>17</xdr:col>
      <xdr:colOff>522998</xdr:colOff>
      <xdr:row>56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D675550-5BE9-4D23-A296-88E3921FE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98F1B915-12C1-4AD1-9A8A-F50DD652DB7D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55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7081BB93-A84B-4BEC-BD52-CECF79F3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D4E07372-6A83-4AA3-9781-A67B2110AC55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ACF6314-DEC0-418D-9D06-6EF11E1F7CEA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E67DEE8C-7BF3-4919-B434-F0AE7D0711AE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24B0B2DC-75B1-42FB-ADA9-A0B4594C2C4F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B628D558-BDB9-4611-9319-77290304DFDB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206AA339-B4B3-4A7A-BF32-CE8E382266EF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899F8D44-E1D6-4DA9-BE5D-C0AC5A0DB1BF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BAE0F624-8944-41DB-935C-F6DEEE971B10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7D457AAF-8C2B-4832-A0F1-88F806A3DADA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BDADED9B-2466-4535-A08F-02A93C244AD5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2EDCADA6-0034-4A37-A03E-C869E28745FE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5BEBFDEF-5113-4207-983F-3858552111EC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F1CA49EF-5381-4C1F-A091-9C0973D6A6C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F02FE094-075A-4A7E-B6C2-81AA00982A5D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23</xdr:row>
      <xdr:rowOff>0</xdr:rowOff>
    </xdr:from>
    <xdr:to>
      <xdr:col>17</xdr:col>
      <xdr:colOff>522998</xdr:colOff>
      <xdr:row>24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ECBE23C-A69A-441D-9FE1-E563BBE21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2D18766E-E824-49F5-8371-86007BC2950B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23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DE4F457F-1FA9-4456-8317-15F9B403E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6B405AF6-71B0-4FFD-974D-A4E73E94D4B5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3EC87F42-78B1-41EC-A25C-1E673FDF4DA4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695B5C77-099D-4E7D-849B-41E2E9D916D8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AFA4C176-7125-478D-9EE8-B8C94A1DB413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2F889BC0-053C-4A47-AE6A-A8BE363DE1A0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76F81687-EFE8-4657-B634-7D8A66531406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E7BD530E-3D82-4624-AE56-828FA9B8142F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33F7FECF-8263-495A-8E4A-34BB12EF4086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FB2BBD89-A852-485C-A102-D0E8E76C0A74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4F74344F-516E-436B-8527-CCCA6D708964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84378BD5-36CB-4118-9324-06B7DDBDA78A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EA0440E9-C267-4E09-80F0-FC2E4F3DD47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A5FAD440-7A67-446B-A76C-2CD1338F8D34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A9A64911-F594-461E-897C-3AD52EC0DE21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34</xdr:row>
      <xdr:rowOff>0</xdr:rowOff>
    </xdr:from>
    <xdr:to>
      <xdr:col>17</xdr:col>
      <xdr:colOff>522998</xdr:colOff>
      <xdr:row>35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E536C08-6C5A-4BFD-955F-4A2B34A2F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4880547-837B-4700-A55A-FEB62D3E06CD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34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AF00708B-CF25-45D2-8964-1A555928A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659DDBD-025A-4765-B87C-CFCB46264CB1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2BB6CA48-F512-422E-A68A-391BCB007AAD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A0F3A187-CEB4-4911-8487-F8601D15F381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8200BFA4-D9CE-420B-A0A1-F67E298222A8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324D73FD-650A-471C-ACCC-681B716FFBD6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CA2B181B-8532-42A2-B598-4CD97EDD5631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5621F835-1D7C-4996-9A40-47162CFFBA17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7448E5ED-A675-4140-B5EE-61EAB8EF63EF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F4C15A34-4F8D-425E-A9A9-21C335754C00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CC95896D-5B23-4D0C-BBC3-71F9091FE9FA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5B0BD62D-8093-4975-8137-BA48D87FCAD8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B4FF3399-73D3-4F30-9F5A-D46A1944554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C853258-8999-4514-9540-3BE28EE2D0F1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8668D9C6-617E-4083-9901-9DC66B63D1DD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71</xdr:row>
      <xdr:rowOff>0</xdr:rowOff>
    </xdr:from>
    <xdr:to>
      <xdr:col>17</xdr:col>
      <xdr:colOff>522998</xdr:colOff>
      <xdr:row>72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ED7748A-59BB-4CAF-9EC1-BC83F2339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2B2403C6-0164-4803-974C-0BC113D80CFA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71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D5747064-074D-497D-832C-58A3AD038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9F8EAB9-529A-4391-8BF7-08BC13096104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1E5AEAEA-1A4A-465A-84E7-DC3A96E7C162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37161BD6-1CCB-4F83-8C83-85CB69931FB8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052503C-A46B-47C7-920D-B47B57E5C669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AA96CAF1-E774-427F-B87F-3894E596BE2D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2BA9BE5E-2DF0-4F54-A9AE-152D79D48A3C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541A323F-1FA7-42ED-81E6-684BD2A9218B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FE5ED0D4-CC84-4DE6-9878-F89259EFBAC7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A31BB83A-83D3-434C-B530-A5B53DBE2F81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12B1C809-0191-45BC-A47F-3FDA1635D67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5BF25D43-8F77-4364-BFB1-BA8E64349B3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D6ACC3E3-349A-46F9-9BE2-8DF1A4B7DDC7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CD1D40FA-7D00-411B-B08E-6781F433E83B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7178F2D9-8E5B-4B06-9B8E-B2FB215CBC56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57</xdr:row>
      <xdr:rowOff>0</xdr:rowOff>
    </xdr:from>
    <xdr:to>
      <xdr:col>17</xdr:col>
      <xdr:colOff>522998</xdr:colOff>
      <xdr:row>58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167A9E-CB28-4D7A-ADA2-915696043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4481936B-A48D-4EA0-B510-C9C6D86F66B3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57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63A4D589-F300-4685-AE75-7E11CFE7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DA9166B0-86B1-4567-8C9A-6A60DE5A0DCE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AE9AAE06-80EE-4F55-B4D3-667B374EAF9A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7400FD04-22CD-4981-A866-F6ED38A41202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1E8F3B93-5430-439F-B00D-F75595FCB964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C398A4B9-BE85-4053-B31D-7A9AF60A637B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1455E938-42A0-45FE-91BE-E0732C16E63B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85242A08-7D12-4329-8365-CE2D1879B088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CCF855D-6228-43C2-B59B-72B68BB7ADFB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2CFD3F00-E1E4-465B-B906-CBACE5EA0604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C11AF5A9-9E9A-4246-AFF6-C15E3A9DEF2F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BA91CFE7-E1F8-4284-8A19-31251DC26F1B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BA93BA4C-9FD2-45F7-A87D-FB423E802B0A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F07AB3B2-305F-46A0-93AA-DE72BBF136E8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184F96B8-3E86-42A5-A454-7F7D0D49FA80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76</xdr:row>
      <xdr:rowOff>0</xdr:rowOff>
    </xdr:from>
    <xdr:to>
      <xdr:col>17</xdr:col>
      <xdr:colOff>522998</xdr:colOff>
      <xdr:row>77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4409B79-6915-4AC3-84DD-6A81C1112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36B92FD9-7EE6-4DCB-952A-9B591E6E24A7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76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372D92AE-3748-4068-9DA3-3ED5AE84A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B344E1-BCC6-46E6-B0D9-AAAA701236C1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0A6FB08-968D-4283-85AD-C8E4BF6FA2A7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D5336FE7-85B6-49C3-B953-EB4A06089107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7E864C4B-83D2-417F-B406-E3030612BE7C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3BFA1F3-3EBE-4861-B62C-DC15F724A739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C995FE2-2329-4056-A47B-A41EE3BEFE47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74C58085-8550-4E10-B3D5-CD48B33424DA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4447CD11-4462-494F-BBF3-2C8F376B2FF2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119C33A3-B6C4-41BC-927D-FB0F5DA1B1FD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46F954BB-37A2-4908-B31E-B9A8235454AF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806E9C0F-D3CD-490F-98FA-E8412673A950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25FCD5CD-9F43-43C2-AD1D-1ADB9A879C47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36F418BF-2A9B-4F1C-B69A-4EE79847A0E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49D7A536-781A-47C4-8F6F-2770A5F1BE91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95</xdr:row>
      <xdr:rowOff>0</xdr:rowOff>
    </xdr:from>
    <xdr:to>
      <xdr:col>17</xdr:col>
      <xdr:colOff>522998</xdr:colOff>
      <xdr:row>96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CD2184F-6A96-4311-9287-38DD72517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E9F70FD3-57B4-4771-8F1D-14FF2B30DDAE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95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18DCF28C-AF26-4669-B8F7-4B0A89132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66EB19D8-CE25-4800-B0A7-288E440B8E5F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D69CC14-7266-45B6-A5FC-129D29E59BBA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E773A294-0326-4529-9C28-EAC22FD3191B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713BC426-F192-4F19-98E9-20A93C213991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A92BA35-8946-43B9-883B-6040CDB35A26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1E43A2C2-28A9-40CA-98E1-3D6A952CC0A8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3A5F3725-E503-4A4C-963C-A12DE1F7FAED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3BB5E3C0-EBEA-4658-9813-D801180349D1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3AA475DD-C103-4898-85F7-039DD489F1CE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1ADD1261-8237-4EF9-815D-3B6BA5BB8CB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19B6C517-8E0A-456E-94AE-C8715544F861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1B7943B1-1C2E-4540-9240-39EA53E1DA79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FD3EF2E9-1428-4907-9E52-D71036A45C47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CFDCF64D-AA5B-4B39-A484-081B81B90370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27</xdr:row>
      <xdr:rowOff>0</xdr:rowOff>
    </xdr:from>
    <xdr:to>
      <xdr:col>17</xdr:col>
      <xdr:colOff>522998</xdr:colOff>
      <xdr:row>28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3FEF330-85FC-4432-9CDB-98740DA05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B88CB665-B175-49FD-ADE7-0CD2D48C94F2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27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2B17DE05-D1CE-4E32-92FC-6391A7844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D522DC1-6AEB-4D56-9388-9DAD849DF1DF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7453BAF-1EDF-4E4B-9BD3-F1A517388BB8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6290ADEE-D11C-44F2-B045-CE610B5DE0BF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3DC7DF6E-268C-423F-A0BF-C19BFA45EA2B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AB66924-77C1-4B93-A179-9A4E75B2E824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5D8FE782-E0AE-482D-AAB2-188AF14A5C18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BEEBB79C-31C3-4661-BBB0-C137CB0F9BD4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E2791DC7-D0B2-4F80-BC0E-CDBF47E4C531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1DC28B89-DC43-486B-9044-07DF0D0CC2A6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AE87286-7D67-4C2A-B8B5-8F84C20101BA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95D46A6B-EB73-42E9-AEDE-87AD09E2F60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15AC6096-5E34-4484-ABE3-85F5FA34543B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724DC746-DE45-431F-872F-CFBDCCFAB4DB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93A25E1E-A8C7-433E-A35F-F07ACAB6273C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50</xdr:row>
      <xdr:rowOff>0</xdr:rowOff>
    </xdr:from>
    <xdr:to>
      <xdr:col>17</xdr:col>
      <xdr:colOff>522998</xdr:colOff>
      <xdr:row>51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FB7B3BF-B9D0-455B-A7A2-0E0EA4579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B4451336-9608-43FA-857A-92F4EEEFC545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352425</xdr:colOff>
      <xdr:row>50</xdr:row>
      <xdr:rowOff>19050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9BB40C11-56B6-47F7-9B63-344EE35CA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7825" y="20288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EEE65C3-C619-4F0A-B605-25BAF1904250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87C04A64-7B4D-48BC-B307-3B092407995D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FC07E032-3E71-4BDA-A7CF-CF6789DAE112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D8C7414E-BB26-4401-B55F-A296C00D3A4D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7CA7020B-D8D3-4CE5-B1BE-C978BF2C18AA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58EB8CE5-2AAC-4078-AD57-81A4942B0299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A8D1D5DD-E9E4-457B-A5A8-E02598AF4B3D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899EE497-D4FF-4722-9EF7-ED9894BA483E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A91324E5-67E0-480E-B887-3206C4FCF33D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61C586A2-5CAE-4021-A395-2914E68827C0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7AB52079-7EAF-4E4F-BA7F-DCCA69540F7B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CEFBC0BE-CF19-49A8-A378-69D5A89AFC2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41F4DD85-495F-4F78-86F7-C38DD49DE26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EE8C3C3D-F43C-40FC-B9AA-D17B148E36D2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44</xdr:row>
      <xdr:rowOff>0</xdr:rowOff>
    </xdr:from>
    <xdr:to>
      <xdr:col>17</xdr:col>
      <xdr:colOff>522998</xdr:colOff>
      <xdr:row>45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24E7EAC-297E-49B5-9111-CDCF9985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6D7EDCCD-3C0A-43F4-A169-1D381B7DC46B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44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AE4D6229-0F4B-482A-9C2B-65C860FA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C5E7459-3EA0-47EE-8C6C-D3EB3C9C7B66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4F70AC2-2249-4AF5-AAA8-AB6056635B7F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1DFAAEC-D7BB-418D-8AE3-D19994F1639D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15FA3CEE-E3C8-4FC7-9A26-FDFF73DBAAB4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F031A3E1-0464-48F4-A375-5D2B7BA57448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74DDF697-355F-4962-B1BB-DDBB8BD72322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8A2DC7E8-8A88-4BA5-B30A-A9A7C7AF5C19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A2ACDBCF-24BA-425F-AA7D-193A6801B078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84EBA1FB-101A-47A7-8579-F1874ADFFAE0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C9E0544-3B2F-4BD4-8634-C62533E83BDE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F81B3945-25ED-4953-B9B4-AD50112546CE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6EFDFB57-F608-47CB-B815-FFB576D5E91E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C7303142-6542-465C-BBBA-4472063680A0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E810B791-669E-46A9-B015-3CEF702C7705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53</xdr:row>
      <xdr:rowOff>0</xdr:rowOff>
    </xdr:from>
    <xdr:to>
      <xdr:col>17</xdr:col>
      <xdr:colOff>522998</xdr:colOff>
      <xdr:row>54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5AA15F0-1BD5-48BB-BD29-574C70169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3534727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52BED1DB-E9BB-4EB7-9852-955FB6A9F10F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53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7621FDE2-2308-4C4A-BE14-0E9C8D2AE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3534727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E59FAF6-2E3E-4623-AB31-70600B72007D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A60CAA95-D05F-4B93-877B-8B75693D591C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9CEDC639-D2B3-4530-B21F-991637744C5E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37DAF0B-E64C-465E-B09C-1C7D8BB5E726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1563653C-E4C6-4ABF-92B2-4E5BCEFBB578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F7A8950B-222C-4FBF-9923-EF0F127F2BD6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84871F3F-B295-45A1-912C-07D090711891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EB329A54-F4A1-42C4-A32D-C783FBE843D1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CFF6CECB-FFDB-4B58-8407-151BBAD338CD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854C9DDB-1A23-4BE8-B9DE-5FB8E612DCEA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A41A0851-70DB-4C86-9BC2-8B7C57421ABA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5414BEEC-9736-4525-B791-B264B3294282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7733F929-842F-4164-A362-B8F3447E4EDB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6DDD9ED1-2F1D-45AD-919D-B43213CA6A21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74</xdr:row>
      <xdr:rowOff>0</xdr:rowOff>
    </xdr:from>
    <xdr:to>
      <xdr:col>17</xdr:col>
      <xdr:colOff>522998</xdr:colOff>
      <xdr:row>75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27D87F6-C3C0-406E-BB6F-3BF1C2EB5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D9D9EE06-04E3-44B7-A9C6-9804D16397A6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74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0F5F96D6-7831-4B4A-98EF-CABE339E8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640A45EC-84F6-4AAF-8573-6432A394349B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00EFAD3-7CC2-49CF-B7EE-40950D1F9C4A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A51BD577-F3CF-4761-831A-0E4436FBE4F3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7696D71F-D3E4-443F-935C-D74457BB1B6B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E4B9429-C339-471C-9A85-24B7221026A9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16E8EC25-DF9C-4C02-B79C-6ABFF4C52539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C94B2E3-CB40-4B3A-B051-CF149EF8BA80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D2E3E884-5D20-4CA3-9E4C-12228474EF4B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8D00BDFD-F684-4194-8A18-E1A3B814E8E4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DB844F1B-BA07-44C6-B87B-A5FB7FB91D96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F9C2EC19-8B4A-44A2-9590-87D5F3256471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EA3B3950-E45C-4ED6-A728-2E4DD59D39C4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47402F1E-2D1F-46BE-B3E6-40D582AABA6E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EB7FD94F-756E-4642-9DFA-C8D108207972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40</xdr:row>
      <xdr:rowOff>0</xdr:rowOff>
    </xdr:from>
    <xdr:to>
      <xdr:col>17</xdr:col>
      <xdr:colOff>522998</xdr:colOff>
      <xdr:row>41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2AAB65C-A6A5-4CFC-A977-BC6B2F9C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F449959A-E446-4BFF-8A79-E899442E2A9A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40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BB2907BD-556F-479A-BA22-736F4B677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091AD05-A036-497B-9E19-A42C79C9C66F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291C0AA-F60C-4AD0-8B92-4BC02CE26694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562DFDAF-DA24-4258-BC15-855EA8550B1B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D793829D-B985-4124-9BA9-7997D3604EEE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5CD3BE0B-3972-4610-8607-0F06521715B6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ACB2DEB0-DC16-4570-9874-4D767D05BD5C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86D22F4A-F588-4AFC-964D-009C03660A54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C80EB56D-7EE4-4633-8B4A-7244297F2CCC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FD5294E4-C4F7-4860-A2F6-2BAEFCEFEBC2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914C3CA0-35F3-4CD8-886D-53761AC581F7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0C740EED-1C19-441A-A450-E41907A3CF06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D3DCE5E1-DDB4-4A84-9E06-DFBA2FBE90FC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24FEF98-E31E-4E19-AB1E-9DA8E39D93F5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92BB5E5B-56E7-4E33-8A8B-A3C5E5F37B3D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83</xdr:row>
      <xdr:rowOff>0</xdr:rowOff>
    </xdr:from>
    <xdr:to>
      <xdr:col>17</xdr:col>
      <xdr:colOff>522998</xdr:colOff>
      <xdr:row>84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4C08A38-1FDC-4302-9EA8-09C2BCEB1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749617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8FE8C0D0-293E-4605-B407-37C31A7D200D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83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2601A0BD-AC31-44F6-9A2D-75AA90DE8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749617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C3EA225E-45F7-48BA-9CAB-3F20821672B5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4EE373E-E68F-4FE5-BDC6-855BF2B813E3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D77AC6B-90AB-4B6E-AFD4-97E062D33997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60C4640C-2227-434F-8B2E-B2E97EDB4FCF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E2C4D02F-B378-420B-A0A4-DF09CE145E6C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21ACECE9-0E8B-424E-B953-AA31F484A360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16992BBB-2E39-4765-A226-F1AED932A621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B1127F63-6CAA-4F5C-A06D-A3849C6F3579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6937E351-7E43-4193-8CF6-6F17E4D7A26B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2E5A05F6-60E5-4806-9D19-462362A930A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6793C1DF-68B7-4497-A54F-83F1CDFAED1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4BE0F23E-A562-434C-9D60-4372125E5EA1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99DAD18B-3F55-4471-A969-89F5297E8EE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39A1145F-C8B0-4CDB-83EF-58D25D1505F7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354</xdr:row>
      <xdr:rowOff>0</xdr:rowOff>
    </xdr:from>
    <xdr:to>
      <xdr:col>35</xdr:col>
      <xdr:colOff>711014</xdr:colOff>
      <xdr:row>355</xdr:row>
      <xdr:rowOff>133351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C8D787D-BC37-4F23-9717-3047B7B25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4325" y="230181150"/>
          <a:ext cx="2235014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C7A70B2F-8CA1-4C01-B892-ABAD1FAB6750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53</xdr:row>
      <xdr:rowOff>0</xdr:rowOff>
    </xdr:from>
    <xdr:to>
      <xdr:col>17</xdr:col>
      <xdr:colOff>522998</xdr:colOff>
      <xdr:row>54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D7B75FD-2081-41DF-9089-888CD4FE7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3A335E12-12B9-4A52-9F74-25F8C825A2B7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53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8A6273F7-FF68-43FC-A844-9C43274BC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D86700E-80F6-4743-8881-960C7DEFFB0D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BD554E48-3CCE-49F8-88E2-CF2CF7AF1C6D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3DB3BFE3-D07D-405D-81CE-4F1B43ADECEC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AE391891-9623-45F0-9E95-902330A4EEB8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E828360E-734A-4224-AEED-0DCE26DD6D21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35BD65C1-50EF-4003-A5D3-6E290C7BF145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4BB183FE-59A9-4928-BE2F-F6BC58ABB695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A10EA1D1-8390-44B5-A8F4-9C8A21BB7EF1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8E6BF73D-4421-428E-B74A-3C3B1906E2A3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923A5463-DA76-47D9-AD1C-00D79F236B30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0549257A-0925-47DD-9118-E783242B74BD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296D4CC3-C1CA-4D30-9A67-B7161EF7469A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EAD45709-AB64-42EC-B2E2-264E23B80050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06951D8A-4EDD-40DB-A7C8-BC3A648FD16D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71</xdr:row>
      <xdr:rowOff>0</xdr:rowOff>
    </xdr:from>
    <xdr:to>
      <xdr:col>17</xdr:col>
      <xdr:colOff>522998</xdr:colOff>
      <xdr:row>72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FDB482D-8EAA-4574-B93C-9E7245BF4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A099DEB3-0EEF-4616-B5DD-DDA498DDFD15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71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1A74EB28-D435-4113-B693-41832144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CC213534-4913-448A-8B24-C1CB0A1A8682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7A0AFDE-B60E-4109-910F-EA62EFB4EA2A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839DC455-4BCA-4C1E-BF2C-7AD6C0FE93EF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101AFAF9-AAF7-4D49-924E-6EC3DF88A662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77E11092-23CA-42EF-911A-2DD921E33151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7CA05B35-AE41-464B-9819-AB5A5FB9A45E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7AFD6901-EC1E-47AB-BD8C-F69D8E659102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1826B064-3D06-4ECA-8215-39AB900D6CF9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76EDD80D-FDC1-42F4-9478-033C5A5FF3CD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259A4334-0695-4D66-887D-B4EDB1EC751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1A8451EB-3DB5-4500-B097-DC5235C30EF8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5E12EC4D-A38E-47F5-9213-D2BB3990EB0C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72396180-CD03-4E0F-AC54-B6B6FF0D85A4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9921BA24-A05B-4ED2-BE5B-9E85E2625150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73</xdr:row>
      <xdr:rowOff>0</xdr:rowOff>
    </xdr:from>
    <xdr:to>
      <xdr:col>17</xdr:col>
      <xdr:colOff>522998</xdr:colOff>
      <xdr:row>74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38CB571-0E02-44F9-8892-84C1B3BAF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EC990AB9-BCB7-4755-8B75-5BD522C2C117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73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EEBEC1CD-CEE3-44E4-8006-B2275B6E6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F9563B9-65B2-4F6D-BDA5-B2F55878EFAD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643C83ED-31C2-48D3-948A-0FF8452B5A62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ACA33310-10F4-4E06-BB08-372102B38862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59814C5F-326D-477D-80B3-7B403971F6DD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84E057F-1ADC-4F1C-8CCA-74C9E4153C4A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83C523A9-8E24-49E1-B811-73CB0EFF00AA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77D223F1-163D-4217-B2E5-6FE956BDBF1F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F718197-752C-4E03-95A4-C03E9E228E73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2E84E40B-6905-41BE-ADB1-7C8577ECA0C4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C35B4278-61C6-4A1C-8629-53D04E5B020D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61AC2970-0D19-4246-9ADD-DC51B9F7E7C8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F86D4D73-9304-4641-9978-816EB745EEFA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88A438B8-F0DD-43F2-AC99-2679D47FACB3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93A15D9F-AADC-4AFA-AE9E-4A73FA29F415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72</xdr:row>
      <xdr:rowOff>0</xdr:rowOff>
    </xdr:from>
    <xdr:to>
      <xdr:col>17</xdr:col>
      <xdr:colOff>522998</xdr:colOff>
      <xdr:row>73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A95DFA3-7524-474A-8591-B774F65E2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E1B4178F-D5BE-46CE-B141-85661621B7E7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72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87505448-EE4E-4B06-BEBB-672398167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BE438F3-C61F-47EE-BFA9-0766F0267833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88E2EE3C-519E-4524-A023-93D83CB6A86B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F229537B-66E0-4ED2-8182-1A566F18D30B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148B0F06-0FC0-4651-990C-21B99DFF9675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1606A018-09AB-4D6B-B005-1715DABEC442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DE8663D-A328-405F-BBF1-65E2442DD8B8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98F0E694-1BA0-48E5-85F5-645C7509C75B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826CFD74-6012-4E94-8376-2B656C06E06C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93B46A4E-9BE7-4BFE-9677-F40B62B90C9F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5AFAA893-ACA3-4D51-B50D-DDB07C9E2290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B43CE1E0-2CEA-43C6-8C8E-E8C376A53896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8029EFB4-6871-49FA-966C-A5D08ED955CB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B1CFB56F-2135-4763-A48D-0D38028B7AF9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C4C651F5-17CA-41AA-A72A-6CAB9F99A079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163</xdr:row>
      <xdr:rowOff>0</xdr:rowOff>
    </xdr:from>
    <xdr:to>
      <xdr:col>17</xdr:col>
      <xdr:colOff>522998</xdr:colOff>
      <xdr:row>164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893917A-EC87-41DD-BA8E-99119156B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3E21C161-19CF-4965-A4D3-1B4C33EED1FD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163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71DF691F-DB8C-4604-9D4A-0AAF26DFE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7F36843A-40F2-4B51-BA8D-A4517784BB78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5EA592A0-D49E-4061-81CA-196CBB6F82DF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F2F0CBC-FA1A-4CE4-B303-702A382DD6B1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8553D6C1-A7E3-4273-8D69-7E14E0DB6AC6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48C985E-9082-400F-9DA3-E249CA73C3B7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3C99A416-EC21-4685-BA3A-90243A58C013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FE369FDA-ADBF-4245-8163-C985CFB29A6B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65A77B53-49D3-4733-A685-8F882DBBCFD1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18CAB733-71A9-4A89-AEC2-053C7E56BDF9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217482CE-9737-4652-A052-97A3B688B9DB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8639CB3D-AF04-48D7-B118-6CC681D2A8D6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3CDA9104-ADA4-4DC9-94E6-2F9208E75EBF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9EE4D67C-2210-4363-8C9B-AA7F2ABFEC7C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870F583E-BDE8-4079-8259-832CB54BA11F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40</xdr:row>
      <xdr:rowOff>0</xdr:rowOff>
    </xdr:from>
    <xdr:to>
      <xdr:col>17</xdr:col>
      <xdr:colOff>522998</xdr:colOff>
      <xdr:row>41</xdr:row>
      <xdr:rowOff>114300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F50FA44-4A52-43BB-9B85-F6C1B6241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37498" cy="285750"/>
        </a:xfrm>
        <a:prstGeom prst="rect">
          <a:avLst/>
        </a:prstGeom>
      </xdr:spPr>
    </xdr:pic>
    <xdr:clientData fPrintsWithSheet="0"/>
  </xdr:twoCellAnchor>
  <xdr:twoCellAnchor>
    <xdr:from>
      <xdr:col>0</xdr:col>
      <xdr:colOff>2381</xdr:colOff>
      <xdr:row>0</xdr:row>
      <xdr:rowOff>4287</xdr:rowOff>
    </xdr:from>
    <xdr:to>
      <xdr:col>0</xdr:col>
      <xdr:colOff>656</xdr:colOff>
      <xdr:row>0</xdr:row>
      <xdr:rowOff>54769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DF03A78B-54EA-4FBF-BDD5-B36B52C4314F}"/>
            </a:ext>
          </a:extLst>
        </xdr:cNvPr>
        <xdr:cNvSpPr/>
      </xdr:nvSpPr>
      <xdr:spPr>
        <a:xfrm>
          <a:off x="2381" y="4287"/>
          <a:ext cx="0" cy="504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0</xdr:colOff>
      <xdr:row>40</xdr:row>
      <xdr:rowOff>0</xdr:rowOff>
    </xdr:from>
    <xdr:ext cx="2240861" cy="280708"/>
    <xdr:pic>
      <xdr:nvPicPr>
        <xdr:cNvPr id="4" name="Grafik 3">
          <a:extLst>
            <a:ext uri="{FF2B5EF4-FFF2-40B4-BE49-F238E27FC236}">
              <a16:creationId xmlns:a16="http://schemas.microsoft.com/office/drawing/2014/main" id="{0536D621-C8C6-4B8E-9C41-7AA0B0CE8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29613225"/>
          <a:ext cx="2240861" cy="280708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1</xdr:row>
      <xdr:rowOff>95250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DF7F31C-455A-4317-88A9-F9A15A180377}"/>
            </a:ext>
          </a:extLst>
        </xdr:cNvPr>
        <xdr:cNvSpPr txBox="1"/>
      </xdr:nvSpPr>
      <xdr:spPr>
        <a:xfrm>
          <a:off x="127254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15</xdr:col>
      <xdr:colOff>0</xdr:colOff>
      <xdr:row>3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2CC767A-D9C4-47C6-B776-286DCBED769F}"/>
            </a:ext>
          </a:extLst>
        </xdr:cNvPr>
        <xdr:cNvSpPr txBox="1"/>
      </xdr:nvSpPr>
      <xdr:spPr>
        <a:xfrm>
          <a:off x="127254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1</xdr:row>
      <xdr:rowOff>95250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A16D2630-23C5-4184-AE69-8B70DB30204F}"/>
            </a:ext>
          </a:extLst>
        </xdr:cNvPr>
        <xdr:cNvSpPr txBox="1"/>
      </xdr:nvSpPr>
      <xdr:spPr>
        <a:xfrm>
          <a:off x="1018222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12</xdr:col>
      <xdr:colOff>0</xdr:colOff>
      <xdr:row>3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E1A76569-FB65-467E-B7B6-4953FA445397}"/>
            </a:ext>
          </a:extLst>
        </xdr:cNvPr>
        <xdr:cNvSpPr txBox="1"/>
      </xdr:nvSpPr>
      <xdr:spPr>
        <a:xfrm>
          <a:off x="101822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1</xdr:row>
      <xdr:rowOff>95250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617EBE0F-1C11-44ED-8479-4D71FB0C8861}"/>
            </a:ext>
          </a:extLst>
        </xdr:cNvPr>
        <xdr:cNvSpPr txBox="1"/>
      </xdr:nvSpPr>
      <xdr:spPr>
        <a:xfrm>
          <a:off x="110299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534A8FC8-8341-45E6-84EB-D38C6E7DF253}"/>
            </a:ext>
          </a:extLst>
        </xdr:cNvPr>
        <xdr:cNvSpPr txBox="1"/>
      </xdr:nvSpPr>
      <xdr:spPr>
        <a:xfrm>
          <a:off x="1102995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1</xdr:row>
      <xdr:rowOff>95250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92B4D891-DB5F-4709-A85B-E70228A23601}"/>
            </a:ext>
          </a:extLst>
        </xdr:cNvPr>
        <xdr:cNvSpPr txBox="1"/>
      </xdr:nvSpPr>
      <xdr:spPr>
        <a:xfrm>
          <a:off x="118776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63EAE37-15C5-4716-96B8-FE8A70AD8577}"/>
            </a:ext>
          </a:extLst>
        </xdr:cNvPr>
        <xdr:cNvSpPr txBox="1"/>
      </xdr:nvSpPr>
      <xdr:spPr>
        <a:xfrm>
          <a:off x="1187767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17</xdr:col>
      <xdr:colOff>0</xdr:colOff>
      <xdr:row>1</xdr:row>
      <xdr:rowOff>95250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C7BC178A-EE6C-46FF-A72E-E53D80C42C93}"/>
            </a:ext>
          </a:extLst>
        </xdr:cNvPr>
        <xdr:cNvSpPr txBox="1"/>
      </xdr:nvSpPr>
      <xdr:spPr>
        <a:xfrm>
          <a:off x="14439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976EBBB6-77B0-4634-9CA9-E008C31FA618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F7C76B9A-2843-4C9B-852B-384D48D1FCE2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18</xdr:col>
      <xdr:colOff>0</xdr:colOff>
      <xdr:row>1</xdr:row>
      <xdr:rowOff>95250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905E670-E6E7-484A-AC59-C451133E03DF}"/>
            </a:ext>
          </a:extLst>
        </xdr:cNvPr>
        <xdr:cNvSpPr txBox="1"/>
      </xdr:nvSpPr>
      <xdr:spPr>
        <a:xfrm>
          <a:off x="15201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19</xdr:col>
      <xdr:colOff>0</xdr:colOff>
      <xdr:row>1</xdr:row>
      <xdr:rowOff>95250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3D5F0320-8B29-4560-BCC2-36AE14B12B5C}"/>
            </a:ext>
          </a:extLst>
        </xdr:cNvPr>
        <xdr:cNvSpPr txBox="1"/>
      </xdr:nvSpPr>
      <xdr:spPr>
        <a:xfrm>
          <a:off x="15963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20</xdr:col>
      <xdr:colOff>0</xdr:colOff>
      <xdr:row>1</xdr:row>
      <xdr:rowOff>95250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AD8F4022-1B0C-4AE1-8B6A-2865A18B4B38}"/>
            </a:ext>
          </a:extLst>
        </xdr:cNvPr>
        <xdr:cNvSpPr txBox="1"/>
      </xdr:nvSpPr>
      <xdr:spPr>
        <a:xfrm>
          <a:off x="1672590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phili\Desktop\28112017\Users\Thomas\Desktop\GKD%20Gummersbach\Marienheide\GKD%20Marienheiden%20UHR%202016%2010%2019%20Reviereinteilung%20ne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chnung VK"/>
      <sheetName val="Mitarbeiter"/>
      <sheetName val="Jahresfaktoren"/>
      <sheetName val="RKL und Leistungen"/>
      <sheetName val="1 Kalk. UHR"/>
      <sheetName val="Stundenkalkulationen"/>
      <sheetName val="Pivot_MA UHR"/>
      <sheetName val="Aufmaß"/>
      <sheetName val="Pivot"/>
      <sheetName val="Stunden Bereich ab 01 2017"/>
      <sheetName val="Reviere IST - alt"/>
      <sheetName val="Hilfstabelle"/>
      <sheetName val="GKD Marienheiden UHR 2016 10 19"/>
    </sheetNames>
    <sheetDataSet>
      <sheetData sheetId="0"/>
      <sheetData sheetId="1"/>
      <sheetData sheetId="2">
        <row r="4">
          <cell r="F4" t="str">
            <v>7xwö</v>
          </cell>
        </row>
      </sheetData>
      <sheetData sheetId="3">
        <row r="4">
          <cell r="A4" t="str">
            <v>A-B</v>
          </cell>
        </row>
      </sheetData>
      <sheetData sheetId="4">
        <row r="13">
          <cell r="B13" t="str">
            <v>Marienheide</v>
          </cell>
        </row>
      </sheetData>
      <sheetData sheetId="5">
        <row r="12">
          <cell r="B12" t="str">
            <v>Marienheide</v>
          </cell>
        </row>
      </sheetData>
      <sheetData sheetId="6"/>
      <sheetData sheetId="7"/>
      <sheetData sheetId="8"/>
      <sheetData sheetId="9"/>
      <sheetData sheetId="10"/>
      <sheetData sheetId="11">
        <row r="15">
          <cell r="B15" t="str">
            <v xml:space="preserve"> - keine Zuordnung -</v>
          </cell>
        </row>
        <row r="25">
          <cell r="J25" t="str">
            <v>X</v>
          </cell>
        </row>
      </sheetData>
      <sheetData sheetId="1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FFAD-8208-4ED7-9E10-3D36C17DA722}">
  <sheetPr codeName="Tabelle20">
    <tabColor rgb="FFFFFF00"/>
    <pageSetUpPr fitToPage="1"/>
  </sheetPr>
  <dimension ref="A1:M103"/>
  <sheetViews>
    <sheetView showGridLines="0" tabSelected="1" zoomScale="70" zoomScaleNormal="70" workbookViewId="0">
      <pane ySplit="6" topLeftCell="A7" activePane="bottomLeft" state="frozenSplit"/>
      <selection sqref="A1:XFD1048576"/>
      <selection pane="bottomLeft" activeCell="M2" sqref="M2"/>
    </sheetView>
  </sheetViews>
  <sheetFormatPr baseColWidth="10" defaultColWidth="10.7109375" defaultRowHeight="15"/>
  <cols>
    <col min="1" max="3" width="9.85546875" style="5" customWidth="1"/>
    <col min="4" max="4" width="46" style="5" customWidth="1"/>
    <col min="5" max="5" width="22.7109375" style="177" customWidth="1"/>
    <col min="6" max="10" width="25.7109375" style="177" customWidth="1"/>
    <col min="11" max="11" width="17.85546875" style="177" customWidth="1"/>
    <col min="12" max="12" width="19" style="177" customWidth="1"/>
    <col min="13" max="13" width="45.28515625" style="5" customWidth="1"/>
    <col min="14" max="16384" width="10.7109375" style="5"/>
  </cols>
  <sheetData>
    <row r="1" spans="1:13" ht="18">
      <c r="A1" s="1" t="s">
        <v>50</v>
      </c>
      <c r="F1" s="184" t="e" vm="1">
        <v>#VALUE!</v>
      </c>
      <c r="H1" s="173"/>
      <c r="I1" s="173"/>
      <c r="J1" s="173" t="s">
        <v>66</v>
      </c>
      <c r="K1" s="175" t="s">
        <v>324</v>
      </c>
      <c r="M1" s="4">
        <v>46104</v>
      </c>
    </row>
    <row r="2" spans="1:13" ht="15" customHeight="1">
      <c r="E2" s="187"/>
      <c r="F2" s="187"/>
      <c r="G2" s="187"/>
      <c r="H2" s="187"/>
      <c r="I2" s="187"/>
      <c r="J2" s="187"/>
      <c r="K2" s="187"/>
    </row>
    <row r="3" spans="1:13" ht="15" customHeight="1">
      <c r="A3" s="2" t="s">
        <v>51</v>
      </c>
      <c r="E3" s="179"/>
      <c r="F3" s="179"/>
      <c r="G3" s="176"/>
      <c r="H3" s="176"/>
      <c r="I3" s="176"/>
      <c r="J3" s="176"/>
      <c r="K3" s="176"/>
      <c r="L3" s="343"/>
      <c r="M3" s="344"/>
    </row>
    <row r="4" spans="1:13" ht="15" customHeight="1">
      <c r="A4" s="3" t="s">
        <v>118</v>
      </c>
      <c r="E4" s="179"/>
      <c r="F4" s="176"/>
      <c r="L4" s="344"/>
      <c r="M4" s="344"/>
    </row>
    <row r="5" spans="1:13" ht="15" customHeight="1">
      <c r="B5" s="6"/>
      <c r="C5" s="6"/>
      <c r="D5" s="6"/>
      <c r="E5" s="179"/>
      <c r="F5" s="183"/>
      <c r="L5" s="344"/>
      <c r="M5" s="344"/>
    </row>
    <row r="6" spans="1:13" ht="15" customHeight="1" thickBot="1">
      <c r="A6" s="3" t="s">
        <v>52</v>
      </c>
      <c r="C6"/>
      <c r="D6"/>
      <c r="E6" s="179"/>
      <c r="F6" s="186"/>
      <c r="L6" s="344"/>
      <c r="M6" s="344"/>
    </row>
    <row r="7" spans="1:13" s="6" customFormat="1" ht="39" thickBot="1">
      <c r="A7" s="7" t="s">
        <v>76</v>
      </c>
      <c r="B7" s="7" t="s">
        <v>44</v>
      </c>
      <c r="C7" s="7" t="s">
        <v>67</v>
      </c>
      <c r="D7" s="7" t="s">
        <v>57</v>
      </c>
      <c r="E7" s="178" t="s">
        <v>53</v>
      </c>
      <c r="F7" s="178" t="s">
        <v>58</v>
      </c>
      <c r="G7" s="178" t="s">
        <v>64</v>
      </c>
      <c r="H7" s="178" t="s">
        <v>306</v>
      </c>
      <c r="I7" s="178" t="s">
        <v>307</v>
      </c>
      <c r="J7" s="178" t="s">
        <v>308</v>
      </c>
      <c r="K7" s="174" t="s">
        <v>45</v>
      </c>
      <c r="L7" s="178" t="s">
        <v>63</v>
      </c>
      <c r="M7" s="8" t="s">
        <v>62</v>
      </c>
    </row>
    <row r="8" spans="1:13" ht="15.75" thickTop="1">
      <c r="A8" s="13" t="str">
        <f>"Unterhaltsreinigung Los "&amp;A9</f>
        <v>Unterhaltsreinigung Los 1</v>
      </c>
      <c r="B8" s="14"/>
      <c r="C8" s="14"/>
      <c r="D8" s="15"/>
      <c r="E8" s="191"/>
      <c r="F8" s="191"/>
      <c r="G8" s="19"/>
      <c r="H8" s="19"/>
      <c r="I8" s="19"/>
      <c r="J8" s="19"/>
      <c r="K8" s="192"/>
      <c r="L8" s="180"/>
      <c r="M8" s="20"/>
    </row>
    <row r="9" spans="1:13" s="6" customFormat="1">
      <c r="A9" s="9">
        <v>1</v>
      </c>
      <c r="B9" s="10">
        <v>1</v>
      </c>
      <c r="C9" s="10" t="s">
        <v>68</v>
      </c>
      <c r="D9" s="21" t="str" cm="1">
        <f t="array" aca="1" ref="D9" ca="1">INDIRECT("'Los "&amp;$A9&amp;"."&amp;$B9&amp;"'"&amp;"!b3")</f>
        <v>Gottlieb-Daimler-Realschule</v>
      </c>
      <c r="E9" s="185" cm="1">
        <f t="array" aca="1" ref="E9" ca="1">INDIRECT("'Los "&amp;$A9&amp;"."&amp;$B9&amp;"'"&amp;"!O2")</f>
        <v>0</v>
      </c>
      <c r="F9" s="185" cm="1">
        <f t="array" aca="1" ref="F9" ca="1">INDIRECT("'Los "&amp;$A9&amp;"."&amp;$B9&amp;"'"&amp;"!O3")</f>
        <v>0</v>
      </c>
      <c r="G9" s="185" cm="1">
        <f t="array" aca="1" ref="G9" ca="1">INDIRECT("'Los "&amp;$A9&amp;"."&amp;$B9&amp;"'"&amp;"!K10")</f>
        <v>0</v>
      </c>
      <c r="H9" s="185" cm="1">
        <f t="array" aca="1" ref="H9" ca="1">INDIRECT("'Los "&amp;$A9&amp;"."&amp;$B9&amp;"'"&amp;"!O5")</f>
        <v>0</v>
      </c>
      <c r="I9" s="182"/>
      <c r="J9" s="182"/>
      <c r="K9" s="11" cm="1">
        <f t="array" aca="1" ref="K9" ca="1">INDIRECT("'Los "&amp;$A9&amp;"."&amp;$B9&amp;"'"&amp;"!L10")</f>
        <v>833291.37680000032</v>
      </c>
      <c r="L9" s="11" cm="1">
        <f t="array" aca="1" ref="L9" ca="1">INDIRECT("'Los "&amp;$A9&amp;"."&amp;$B9&amp;"'"&amp;"!O6")</f>
        <v>185</v>
      </c>
      <c r="M9" s="12" t="str" cm="1">
        <f t="array" aca="1" ref="M9" ca="1">INDIRECT("'Los "&amp;$A9&amp;"."&amp;$B9&amp;"'"&amp;"!A1")</f>
        <v>Das Preisblatt ist nicht vollständig ausgefüllt!</v>
      </c>
    </row>
    <row r="10" spans="1:13" s="6" customFormat="1">
      <c r="A10" s="9">
        <v>1</v>
      </c>
      <c r="B10" s="10">
        <v>2</v>
      </c>
      <c r="C10" s="10" t="s">
        <v>68</v>
      </c>
      <c r="D10" s="21" t="str" cm="1">
        <f t="array" aca="1" ref="D10" ca="1">INDIRECT("'Los "&amp;$A10&amp;"."&amp;$B10&amp;"'"&amp;"!b3")</f>
        <v>Gottlieb-Daimler-Realschule 2</v>
      </c>
      <c r="E10" s="185" cm="1">
        <f t="array" aca="1" ref="E10" ca="1">INDIRECT("'Los "&amp;$A10&amp;"."&amp;$B10&amp;"'"&amp;"!O2")</f>
        <v>0</v>
      </c>
      <c r="F10" s="185" cm="1">
        <f t="array" aca="1" ref="F10" ca="1">INDIRECT("'Los "&amp;$A10&amp;"."&amp;$B10&amp;"'"&amp;"!O3")</f>
        <v>0</v>
      </c>
      <c r="G10" s="185" cm="1">
        <f t="array" aca="1" ref="G10" ca="1">INDIRECT("'Los "&amp;$A10&amp;"."&amp;$B10&amp;"'"&amp;"!K10")</f>
        <v>0</v>
      </c>
      <c r="H10" s="185" cm="1">
        <f t="array" aca="1" ref="H10" ca="1">INDIRECT("'Los "&amp;$A10&amp;"."&amp;$B10&amp;"'"&amp;"!O5")</f>
        <v>0</v>
      </c>
      <c r="I10" s="182"/>
      <c r="J10" s="182"/>
      <c r="K10" s="11" cm="1">
        <f t="array" aca="1" ref="K10" ca="1">INDIRECT("'Los "&amp;$A10&amp;"."&amp;$B10&amp;"'"&amp;"!L10")</f>
        <v>187184.03730000003</v>
      </c>
      <c r="L10" s="11" cm="1">
        <f t="array" aca="1" ref="L10" ca="1">INDIRECT("'Los "&amp;$A10&amp;"."&amp;$B10&amp;"'"&amp;"!O6")</f>
        <v>175</v>
      </c>
      <c r="M10" s="12" t="str" cm="1">
        <f t="array" aca="1" ref="M10" ca="1">INDIRECT("'Los "&amp;$A10&amp;"."&amp;$B10&amp;"'"&amp;"!A1")</f>
        <v>Das Preisblatt ist nicht vollständig ausgefüllt!</v>
      </c>
    </row>
    <row r="11" spans="1:13" s="6" customFormat="1">
      <c r="A11" s="9">
        <v>1</v>
      </c>
      <c r="B11" s="10">
        <v>3</v>
      </c>
      <c r="C11" s="10" t="s">
        <v>68</v>
      </c>
      <c r="D11" s="21" t="str" cm="1">
        <f t="array" aca="1" ref="D11" ca="1">INDIRECT("'Los "&amp;$A11&amp;"."&amp;$B11&amp;"'"&amp;"!b3")</f>
        <v>Mensa Schulzentrum Süd</v>
      </c>
      <c r="E11" s="185" cm="1">
        <f t="array" aca="1" ref="E11" ca="1">INDIRECT("'Los "&amp;$A11&amp;"."&amp;$B11&amp;"'"&amp;"!O2")</f>
        <v>0</v>
      </c>
      <c r="F11" s="185" cm="1">
        <f t="array" aca="1" ref="F11" ca="1">INDIRECT("'Los "&amp;$A11&amp;"."&amp;$B11&amp;"'"&amp;"!O3")</f>
        <v>0</v>
      </c>
      <c r="G11" s="185" cm="1">
        <f t="array" aca="1" ref="G11" ca="1">INDIRECT("'Los "&amp;$A11&amp;"."&amp;$B11&amp;"'"&amp;"!K10")</f>
        <v>0</v>
      </c>
      <c r="H11" s="185" cm="1">
        <f t="array" aca="1" ref="H11" ca="1">INDIRECT("'Los "&amp;$A11&amp;"."&amp;$B11&amp;"'"&amp;"!O5")</f>
        <v>0</v>
      </c>
      <c r="I11" s="182"/>
      <c r="J11" s="182"/>
      <c r="K11" s="11" cm="1">
        <f t="array" aca="1" ref="K11" ca="1">INDIRECT("'Los "&amp;$A11&amp;"."&amp;$B11&amp;"'"&amp;"!L10")</f>
        <v>179769.60250000001</v>
      </c>
      <c r="L11" s="11" cm="1">
        <f t="array" aca="1" ref="L11" ca="1">INDIRECT("'Los "&amp;$A11&amp;"."&amp;$B11&amp;"'"&amp;"!O6")</f>
        <v>185</v>
      </c>
      <c r="M11" s="12" t="str" cm="1">
        <f t="array" aca="1" ref="M11" ca="1">INDIRECT("'Los "&amp;$A11&amp;"."&amp;$B11&amp;"'"&amp;"!A1")</f>
        <v>Das Preisblatt ist nicht vollständig ausgefüllt!</v>
      </c>
    </row>
    <row r="12" spans="1:13" s="6" customFormat="1">
      <c r="A12" s="9">
        <v>1</v>
      </c>
      <c r="B12" s="10">
        <v>4</v>
      </c>
      <c r="C12" s="10" t="s">
        <v>68</v>
      </c>
      <c r="D12" s="21" t="str" cm="1">
        <f t="array" aca="1" ref="D12" ca="1">INDIRECT("'Los "&amp;$A12&amp;"."&amp;$B12&amp;"'"&amp;"!b3")</f>
        <v>Sporthalle Grauhalde</v>
      </c>
      <c r="E12" s="185" cm="1">
        <f t="array" aca="1" ref="E12" ca="1">INDIRECT("'Los "&amp;$A12&amp;"."&amp;$B12&amp;"'"&amp;"!O2")</f>
        <v>0</v>
      </c>
      <c r="F12" s="185" cm="1">
        <f t="array" aca="1" ref="F12" ca="1">INDIRECT("'Los "&amp;$A12&amp;"."&amp;$B12&amp;"'"&amp;"!O3")</f>
        <v>0</v>
      </c>
      <c r="G12" s="185" cm="1">
        <f t="array" aca="1" ref="G12" ca="1">INDIRECT("'Los "&amp;$A12&amp;"."&amp;$B12&amp;"'"&amp;"!K10")</f>
        <v>0</v>
      </c>
      <c r="H12" s="185" cm="1">
        <f t="array" aca="1" ref="H12" ca="1">INDIRECT("'Los "&amp;$A12&amp;"."&amp;$B12&amp;"'"&amp;"!O5")</f>
        <v>0</v>
      </c>
      <c r="I12" s="182"/>
      <c r="J12" s="182"/>
      <c r="K12" s="11" cm="1">
        <f t="array" aca="1" ref="K12" ca="1">INDIRECT("'Los "&amp;$A12&amp;"."&amp;$B12&amp;"'"&amp;"!L10")</f>
        <v>349169.93420000008</v>
      </c>
      <c r="L12" s="11" cm="1">
        <f t="array" aca="1" ref="L12" ca="1">INDIRECT("'Los "&amp;$A12&amp;"."&amp;$B12&amp;"'"&amp;"!O6")</f>
        <v>230</v>
      </c>
      <c r="M12" s="12" t="str" cm="1">
        <f t="array" aca="1" ref="M12" ca="1">INDIRECT("'Los "&amp;$A12&amp;"."&amp;$B12&amp;"'"&amp;"!A1")</f>
        <v>Das Preisblatt ist nicht vollständig ausgefüllt!</v>
      </c>
    </row>
    <row r="13" spans="1:13" s="6" customFormat="1">
      <c r="A13" s="9">
        <v>1</v>
      </c>
      <c r="B13" s="10">
        <v>5</v>
      </c>
      <c r="C13" s="10" t="s">
        <v>68</v>
      </c>
      <c r="D13" s="21" t="str" cm="1">
        <f t="array" aca="1" ref="D13" ca="1">INDIRECT("'Los "&amp;$A13&amp;"."&amp;$B13&amp;"'"&amp;"!b3")</f>
        <v>Karl-Wahl-Sporthalle</v>
      </c>
      <c r="E13" s="185" cm="1">
        <f t="array" aca="1" ref="E13" ca="1">INDIRECT("'Los "&amp;$A13&amp;"."&amp;$B13&amp;"'"&amp;"!O2")</f>
        <v>0</v>
      </c>
      <c r="F13" s="185" cm="1">
        <f t="array" aca="1" ref="F13" ca="1">INDIRECT("'Los "&amp;$A13&amp;"."&amp;$B13&amp;"'"&amp;"!O3")</f>
        <v>0</v>
      </c>
      <c r="G13" s="185" cm="1">
        <f t="array" aca="1" ref="G13" ca="1">INDIRECT("'Los "&amp;$A13&amp;"."&amp;$B13&amp;"'"&amp;"!K10")</f>
        <v>0</v>
      </c>
      <c r="H13" s="185" cm="1">
        <f t="array" aca="1" ref="H13" ca="1">INDIRECT("'Los "&amp;$A13&amp;"."&amp;$B13&amp;"'"&amp;"!O5")</f>
        <v>0</v>
      </c>
      <c r="I13" s="182"/>
      <c r="J13" s="182"/>
      <c r="K13" s="11" cm="1">
        <f t="array" aca="1" ref="K13" ca="1">INDIRECT("'Los "&amp;$A13&amp;"."&amp;$B13&amp;"'"&amp;"!L10")</f>
        <v>355094.26149999973</v>
      </c>
      <c r="L13" s="11" cm="1">
        <f t="array" aca="1" ref="L13" ca="1">INDIRECT("'Los "&amp;$A13&amp;"."&amp;$B13&amp;"'"&amp;"!O6")</f>
        <v>230</v>
      </c>
      <c r="M13" s="12" t="str" cm="1">
        <f t="array" aca="1" ref="M13" ca="1">INDIRECT("'Los "&amp;$A13&amp;"."&amp;$B13&amp;"'"&amp;"!A1")</f>
        <v>Das Preisblatt ist nicht vollständig ausgefüllt!</v>
      </c>
    </row>
    <row r="14" spans="1:13" s="6" customFormat="1">
      <c r="A14" s="9">
        <v>1</v>
      </c>
      <c r="B14" s="10">
        <v>6</v>
      </c>
      <c r="C14" s="10" t="s">
        <v>68</v>
      </c>
      <c r="D14" s="21" t="str" cm="1">
        <f t="array" aca="1" ref="D14" ca="1">INDIRECT("'Los "&amp;$A14&amp;"."&amp;$B14&amp;"'"&amp;"!b3")</f>
        <v>Burg-Gymnasium Fachklassentrakt</v>
      </c>
      <c r="E14" s="185" cm="1">
        <f t="array" aca="1" ref="E14" ca="1">INDIRECT("'Los "&amp;$A14&amp;"."&amp;$B14&amp;"'"&amp;"!O2")</f>
        <v>0</v>
      </c>
      <c r="F14" s="185" cm="1">
        <f t="array" aca="1" ref="F14" ca="1">INDIRECT("'Los "&amp;$A14&amp;"."&amp;$B14&amp;"'"&amp;"!O3")</f>
        <v>0</v>
      </c>
      <c r="G14" s="185" cm="1">
        <f t="array" aca="1" ref="G14" ca="1">INDIRECT("'Los "&amp;$A14&amp;"."&amp;$B14&amp;"'"&amp;"!K10")</f>
        <v>0</v>
      </c>
      <c r="H14" s="185" cm="1">
        <f t="array" aca="1" ref="H14" ca="1">INDIRECT("'Los "&amp;$A14&amp;"."&amp;$B14&amp;"'"&amp;"!O5")</f>
        <v>0</v>
      </c>
      <c r="I14" s="182"/>
      <c r="J14" s="182"/>
      <c r="K14" s="11" cm="1">
        <f t="array" aca="1" ref="K14" ca="1">INDIRECT("'Los "&amp;$A14&amp;"."&amp;$B14&amp;"'"&amp;"!L10")</f>
        <v>284144.76639999991</v>
      </c>
      <c r="L14" s="11" cm="1">
        <f t="array" aca="1" ref="L14" ca="1">INDIRECT("'Los "&amp;$A14&amp;"."&amp;$B14&amp;"'"&amp;"!O6")</f>
        <v>175</v>
      </c>
      <c r="M14" s="12" t="str" cm="1">
        <f t="array" aca="1" ref="M14" ca="1">INDIRECT("'Los "&amp;$A14&amp;"."&amp;$B14&amp;"'"&amp;"!A1")</f>
        <v>Das Preisblatt ist nicht vollständig ausgefüllt!</v>
      </c>
    </row>
    <row r="15" spans="1:13" s="6" customFormat="1">
      <c r="A15" s="9">
        <v>1</v>
      </c>
      <c r="B15" s="10">
        <v>7</v>
      </c>
      <c r="C15" s="10" t="s">
        <v>68</v>
      </c>
      <c r="D15" s="21" t="str" cm="1">
        <f t="array" aca="1" ref="D15" ca="1">INDIRECT("'Los "&amp;$A15&amp;"."&amp;$B15&amp;"'"&amp;"!b3")</f>
        <v>Burg-Gymnasium</v>
      </c>
      <c r="E15" s="185" cm="1">
        <f t="array" aca="1" ref="E15" ca="1">INDIRECT("'Los "&amp;$A15&amp;"."&amp;$B15&amp;"'"&amp;"!O2")</f>
        <v>0</v>
      </c>
      <c r="F15" s="185" cm="1">
        <f t="array" aca="1" ref="F15" ca="1">INDIRECT("'Los "&amp;$A15&amp;"."&amp;$B15&amp;"'"&amp;"!O3")</f>
        <v>0</v>
      </c>
      <c r="G15" s="185" cm="1">
        <f t="array" aca="1" ref="G15" ca="1">INDIRECT("'Los "&amp;$A15&amp;"."&amp;$B15&amp;"'"&amp;"!K10")</f>
        <v>0</v>
      </c>
      <c r="H15" s="185" cm="1">
        <f t="array" aca="1" ref="H15" ca="1">INDIRECT("'Los "&amp;$A15&amp;"."&amp;$B15&amp;"'"&amp;"!O5")</f>
        <v>0</v>
      </c>
      <c r="I15" s="182"/>
      <c r="J15" s="182"/>
      <c r="K15" s="11" cm="1">
        <f t="array" aca="1" ref="K15" ca="1">INDIRECT("'Los "&amp;$A15&amp;"."&amp;$B15&amp;"'"&amp;"!L10")</f>
        <v>679574.92500000005</v>
      </c>
      <c r="L15" s="11" cm="1">
        <f t="array" aca="1" ref="L15" ca="1">INDIRECT("'Los "&amp;$A15&amp;"."&amp;$B15&amp;"'"&amp;"!O6")</f>
        <v>180</v>
      </c>
      <c r="M15" s="12" t="str" cm="1">
        <f t="array" aca="1" ref="M15" ca="1">INDIRECT("'Los "&amp;$A15&amp;"."&amp;$B15&amp;"'"&amp;"!A1")</f>
        <v>Das Preisblatt ist nicht vollständig ausgefüllt!</v>
      </c>
    </row>
    <row r="16" spans="1:13" s="6" customFormat="1">
      <c r="A16" s="9">
        <v>1</v>
      </c>
      <c r="B16" s="10">
        <v>8</v>
      </c>
      <c r="C16" s="10" t="s">
        <v>68</v>
      </c>
      <c r="D16" s="21" t="str" cm="1">
        <f t="array" aca="1" ref="D16" ca="1">INDIRECT("'Los "&amp;$A16&amp;"."&amp;$B16&amp;"'"&amp;"!b3")</f>
        <v>Burgturnhalle</v>
      </c>
      <c r="E16" s="185" cm="1">
        <f t="array" aca="1" ref="E16" ca="1">INDIRECT("'Los "&amp;$A16&amp;"."&amp;$B16&amp;"'"&amp;"!O2")</f>
        <v>0</v>
      </c>
      <c r="F16" s="185" cm="1">
        <f t="array" aca="1" ref="F16" ca="1">INDIRECT("'Los "&amp;$A16&amp;"."&amp;$B16&amp;"'"&amp;"!O3")</f>
        <v>0</v>
      </c>
      <c r="G16" s="185" cm="1">
        <f t="array" aca="1" ref="G16" ca="1">INDIRECT("'Los "&amp;$A16&amp;"."&amp;$B16&amp;"'"&amp;"!K10")</f>
        <v>0</v>
      </c>
      <c r="H16" s="185" cm="1">
        <f t="array" aca="1" ref="H16" ca="1">INDIRECT("'Los "&amp;$A16&amp;"."&amp;$B16&amp;"'"&amp;"!O5")</f>
        <v>0</v>
      </c>
      <c r="I16" s="182"/>
      <c r="J16" s="182"/>
      <c r="K16" s="11" cm="1">
        <f t="array" aca="1" ref="K16" ca="1">INDIRECT("'Los "&amp;$A16&amp;"."&amp;$B16&amp;"'"&amp;"!L10")</f>
        <v>193632.492</v>
      </c>
      <c r="L16" s="11" cm="1">
        <f t="array" aca="1" ref="L16" ca="1">INDIRECT("'Los "&amp;$A16&amp;"."&amp;$B16&amp;"'"&amp;"!O6")</f>
        <v>225</v>
      </c>
      <c r="M16" s="12" t="str" cm="1">
        <f t="array" aca="1" ref="M16" ca="1">INDIRECT("'Los "&amp;$A16&amp;"."&amp;$B16&amp;"'"&amp;"!A1")</f>
        <v>Das Preisblatt ist nicht vollständig ausgefüllt!</v>
      </c>
    </row>
    <row r="17" spans="1:13" s="6" customFormat="1">
      <c r="A17" s="9">
        <v>1</v>
      </c>
      <c r="B17" s="10">
        <v>9</v>
      </c>
      <c r="C17" s="10" t="s">
        <v>68</v>
      </c>
      <c r="D17" s="21" t="str" cm="1">
        <f t="array" aca="1" ref="D17" ca="1">INDIRECT("'Los "&amp;$A17&amp;"."&amp;$B17&amp;"'"&amp;"!b3")</f>
        <v>Johann-Philipp-Palm Sporthalle</v>
      </c>
      <c r="E17" s="185" cm="1">
        <f t="array" aca="1" ref="E17" ca="1">INDIRECT("'Los "&amp;$A17&amp;"."&amp;$B17&amp;"'"&amp;"!O2")</f>
        <v>0</v>
      </c>
      <c r="F17" s="185" cm="1">
        <f t="array" aca="1" ref="F17" ca="1">INDIRECT("'Los "&amp;$A17&amp;"."&amp;$B17&amp;"'"&amp;"!O3")</f>
        <v>0</v>
      </c>
      <c r="G17" s="185" cm="1">
        <f t="array" aca="1" ref="G17" ca="1">INDIRECT("'Los "&amp;$A17&amp;"."&amp;$B17&amp;"'"&amp;"!K10")</f>
        <v>0</v>
      </c>
      <c r="H17" s="185" cm="1">
        <f t="array" aca="1" ref="H17" ca="1">INDIRECT("'Los "&amp;$A17&amp;"."&amp;$B17&amp;"'"&amp;"!O5")</f>
        <v>0</v>
      </c>
      <c r="I17" s="182"/>
      <c r="J17" s="182"/>
      <c r="K17" s="11" cm="1">
        <f t="array" aca="1" ref="K17" ca="1">INDIRECT("'Los "&amp;$A17&amp;"."&amp;$B17&amp;"'"&amp;"!L10")</f>
        <v>251566.15</v>
      </c>
      <c r="L17" s="11" cm="1">
        <f t="array" aca="1" ref="L17" ca="1">INDIRECT("'Los "&amp;$A17&amp;"."&amp;$B17&amp;"'"&amp;"!O6")</f>
        <v>255</v>
      </c>
      <c r="M17" s="12" t="str" cm="1">
        <f t="array" aca="1" ref="M17" ca="1">INDIRECT("'Los "&amp;$A17&amp;"."&amp;$B17&amp;"'"&amp;"!A1")</f>
        <v>Das Preisblatt ist nicht vollständig ausgefüllt!</v>
      </c>
    </row>
    <row r="18" spans="1:13" s="6" customFormat="1">
      <c r="A18" s="9">
        <v>1</v>
      </c>
      <c r="B18" s="10">
        <v>10</v>
      </c>
      <c r="C18" s="10" t="s">
        <v>68</v>
      </c>
      <c r="D18" s="21" t="str" cm="1">
        <f t="array" aca="1" ref="D18" ca="1">INDIRECT("'Los "&amp;$A18&amp;"."&amp;$B18&amp;"'"&amp;"!b3")</f>
        <v xml:space="preserve">Max-Planck-Gymnasium </v>
      </c>
      <c r="E18" s="185" cm="1">
        <f t="array" aca="1" ref="E18" ca="1">INDIRECT("'Los "&amp;$A18&amp;"."&amp;$B18&amp;"'"&amp;"!O2")</f>
        <v>0</v>
      </c>
      <c r="F18" s="185" cm="1">
        <f t="array" aca="1" ref="F18" ca="1">INDIRECT("'Los "&amp;$A18&amp;"."&amp;$B18&amp;"'"&amp;"!O3")</f>
        <v>0</v>
      </c>
      <c r="G18" s="185" cm="1">
        <f t="array" aca="1" ref="G18" ca="1">INDIRECT("'Los "&amp;$A18&amp;"."&amp;$B18&amp;"'"&amp;"!K10")</f>
        <v>0</v>
      </c>
      <c r="H18" s="185" cm="1">
        <f t="array" aca="1" ref="H18" ca="1">INDIRECT("'Los "&amp;$A18&amp;"."&amp;$B18&amp;"'"&amp;"!O5")</f>
        <v>0</v>
      </c>
      <c r="I18" s="182"/>
      <c r="J18" s="182"/>
      <c r="K18" s="11" cm="1">
        <f t="array" aca="1" ref="K18" ca="1">INDIRECT("'Los "&amp;$A18&amp;"."&amp;$B18&amp;"'"&amp;"!L10")</f>
        <v>759263.94760000054</v>
      </c>
      <c r="L18" s="11" cm="1">
        <f t="array" aca="1" ref="L18" ca="1">INDIRECT("'Los "&amp;$A18&amp;"."&amp;$B18&amp;"'"&amp;"!O6")</f>
        <v>175</v>
      </c>
      <c r="M18" s="12" t="str" cm="1">
        <f t="array" aca="1" ref="M18" ca="1">INDIRECT("'Los "&amp;$A18&amp;"."&amp;$B18&amp;"'"&amp;"!A1")</f>
        <v>Das Preisblatt ist nicht vollständig ausgefüllt!</v>
      </c>
    </row>
    <row r="19" spans="1:13" s="6" customFormat="1">
      <c r="A19" s="9">
        <v>1</v>
      </c>
      <c r="B19" s="10">
        <v>11</v>
      </c>
      <c r="C19" s="10" t="s">
        <v>68</v>
      </c>
      <c r="D19" s="21" t="str" cm="1">
        <f t="array" aca="1" ref="D19" ca="1">INDIRECT("'Los "&amp;$A19&amp;"."&amp;$B19&amp;"'"&amp;"!b3")</f>
        <v>Sporthalle Max-Planck-Gymnasium</v>
      </c>
      <c r="E19" s="185" cm="1">
        <f t="array" aca="1" ref="E19" ca="1">INDIRECT("'Los "&amp;$A19&amp;"."&amp;$B19&amp;"'"&amp;"!O2")</f>
        <v>0</v>
      </c>
      <c r="F19" s="185" cm="1">
        <f t="array" aca="1" ref="F19" ca="1">INDIRECT("'Los "&amp;$A19&amp;"."&amp;$B19&amp;"'"&amp;"!O3")</f>
        <v>0</v>
      </c>
      <c r="G19" s="185" cm="1">
        <f t="array" aca="1" ref="G19" ca="1">INDIRECT("'Los "&amp;$A19&amp;"."&amp;$B19&amp;"'"&amp;"!K10")</f>
        <v>0</v>
      </c>
      <c r="H19" s="185" cm="1">
        <f t="array" aca="1" ref="H19" ca="1">INDIRECT("'Los "&amp;$A19&amp;"."&amp;$B19&amp;"'"&amp;"!O5")</f>
        <v>0</v>
      </c>
      <c r="I19" s="182"/>
      <c r="J19" s="182"/>
      <c r="K19" s="11" cm="1">
        <f t="array" aca="1" ref="K19" ca="1">INDIRECT("'Los "&amp;$A19&amp;"."&amp;$B19&amp;"'"&amp;"!L10")</f>
        <v>189108.31200000001</v>
      </c>
      <c r="L19" s="11" cm="1">
        <f t="array" aca="1" ref="L19" ca="1">INDIRECT("'Los "&amp;$A19&amp;"."&amp;$B19&amp;"'"&amp;"!O6")</f>
        <v>235</v>
      </c>
      <c r="M19" s="12" t="str" cm="1">
        <f t="array" aca="1" ref="M19" ca="1">INDIRECT("'Los "&amp;$A19&amp;"."&amp;$B19&amp;"'"&amp;"!A1")</f>
        <v>Das Preisblatt ist nicht vollständig ausgefüllt!</v>
      </c>
    </row>
    <row r="20" spans="1:13" s="6" customFormat="1">
      <c r="A20" s="9">
        <v>1</v>
      </c>
      <c r="B20" s="10">
        <v>12</v>
      </c>
      <c r="C20" s="10" t="s">
        <v>68</v>
      </c>
      <c r="D20" s="21" t="str" cm="1">
        <f t="array" aca="1" ref="D20" ca="1">INDIRECT("'Los "&amp;$A20&amp;"."&amp;$B20&amp;"'"&amp;"!b3")</f>
        <v>Fuchshofschule</v>
      </c>
      <c r="E20" s="185" cm="1">
        <f t="array" aca="1" ref="E20" ca="1">INDIRECT("'Los "&amp;$A20&amp;"."&amp;$B20&amp;"'"&amp;"!O2")</f>
        <v>0</v>
      </c>
      <c r="F20" s="185" cm="1">
        <f t="array" aca="1" ref="F20" ca="1">INDIRECT("'Los "&amp;$A20&amp;"."&amp;$B20&amp;"'"&amp;"!O3")</f>
        <v>0</v>
      </c>
      <c r="G20" s="185" cm="1">
        <f t="array" aca="1" ref="G20" ca="1">INDIRECT("'Los "&amp;$A20&amp;"."&amp;$B20&amp;"'"&amp;"!K10")</f>
        <v>0</v>
      </c>
      <c r="H20" s="185" cm="1">
        <f t="array" aca="1" ref="H20" ca="1">INDIRECT("'Los "&amp;$A20&amp;"."&amp;$B20&amp;"'"&amp;"!O5")</f>
        <v>0</v>
      </c>
      <c r="I20" s="182"/>
      <c r="J20" s="182"/>
      <c r="K20" s="11" cm="1">
        <f t="array" aca="1" ref="K20" ca="1">INDIRECT("'Los "&amp;$A20&amp;"."&amp;$B20&amp;"'"&amp;"!L10")</f>
        <v>133792.84550000005</v>
      </c>
      <c r="L20" s="11" cm="1">
        <f t="array" aca="1" ref="L20" ca="1">INDIRECT("'Los "&amp;$A20&amp;"."&amp;$B20&amp;"'"&amp;"!O6")</f>
        <v>160</v>
      </c>
      <c r="M20" s="12" t="str" cm="1">
        <f t="array" aca="1" ref="M20" ca="1">INDIRECT("'Los "&amp;$A20&amp;"."&amp;$B20&amp;"'"&amp;"!A1")</f>
        <v>Das Preisblatt ist nicht vollständig ausgefüllt!</v>
      </c>
    </row>
    <row r="21" spans="1:13" s="6" customFormat="1">
      <c r="A21" s="9">
        <v>1</v>
      </c>
      <c r="B21" s="10">
        <v>13</v>
      </c>
      <c r="C21" s="10" t="s">
        <v>68</v>
      </c>
      <c r="D21" s="21" t="str" cm="1">
        <f t="array" aca="1" ref="D21" ca="1">INDIRECT("'Los "&amp;$A21&amp;"."&amp;$B21&amp;"'"&amp;"!b3")</f>
        <v>Fuchshofschule - Neubau</v>
      </c>
      <c r="E21" s="185" cm="1">
        <f t="array" aca="1" ref="E21" ca="1">INDIRECT("'Los "&amp;$A21&amp;"."&amp;$B21&amp;"'"&amp;"!O2")</f>
        <v>0</v>
      </c>
      <c r="F21" s="185" cm="1">
        <f t="array" aca="1" ref="F21" ca="1">INDIRECT("'Los "&amp;$A21&amp;"."&amp;$B21&amp;"'"&amp;"!O3")</f>
        <v>0</v>
      </c>
      <c r="G21" s="185" cm="1">
        <f t="array" aca="1" ref="G21" ca="1">INDIRECT("'Los "&amp;$A21&amp;"."&amp;$B21&amp;"'"&amp;"!K10")</f>
        <v>0</v>
      </c>
      <c r="H21" s="185" cm="1">
        <f t="array" aca="1" ref="H21" ca="1">INDIRECT("'Los "&amp;$A21&amp;"."&amp;$B21&amp;"'"&amp;"!O5")</f>
        <v>0</v>
      </c>
      <c r="I21" s="182"/>
      <c r="J21" s="182"/>
      <c r="K21" s="11" cm="1">
        <f t="array" aca="1" ref="K21" ca="1">INDIRECT("'Los "&amp;$A21&amp;"."&amp;$B21&amp;"'"&amp;"!L10")</f>
        <v>117073.41400000003</v>
      </c>
      <c r="L21" s="11" cm="1">
        <f t="array" aca="1" ref="L21" ca="1">INDIRECT("'Los "&amp;$A21&amp;"."&amp;$B21&amp;"'"&amp;"!O6")</f>
        <v>175</v>
      </c>
      <c r="M21" s="12" t="str" cm="1">
        <f t="array" aca="1" ref="M21" ca="1">INDIRECT("'Los "&amp;$A21&amp;"."&amp;$B21&amp;"'"&amp;"!A1")</f>
        <v>Das Preisblatt ist nicht vollständig ausgefüllt!</v>
      </c>
    </row>
    <row r="22" spans="1:13" s="6" customFormat="1">
      <c r="A22" s="9">
        <v>1</v>
      </c>
      <c r="B22" s="10">
        <v>14</v>
      </c>
      <c r="C22" s="10" t="s">
        <v>68</v>
      </c>
      <c r="D22" s="21" t="str" cm="1">
        <f t="array" aca="1" ref="D22" ca="1">INDIRECT("'Los "&amp;$A22&amp;"."&amp;$B22&amp;"'"&amp;"!b3")</f>
        <v>Fuchshof Turnhalle</v>
      </c>
      <c r="E22" s="185" cm="1">
        <f t="array" aca="1" ref="E22" ca="1">INDIRECT("'Los "&amp;$A22&amp;"."&amp;$B22&amp;"'"&amp;"!O2")</f>
        <v>0</v>
      </c>
      <c r="F22" s="185" cm="1">
        <f t="array" aca="1" ref="F22" ca="1">INDIRECT("'Los "&amp;$A22&amp;"."&amp;$B22&amp;"'"&amp;"!O3")</f>
        <v>0</v>
      </c>
      <c r="G22" s="185" cm="1">
        <f t="array" aca="1" ref="G22" ca="1">INDIRECT("'Los "&amp;$A22&amp;"."&amp;$B22&amp;"'"&amp;"!K10")</f>
        <v>0</v>
      </c>
      <c r="H22" s="185" cm="1">
        <f t="array" aca="1" ref="H22" ca="1">INDIRECT("'Los "&amp;$A22&amp;"."&amp;$B22&amp;"'"&amp;"!O5")</f>
        <v>0</v>
      </c>
      <c r="I22" s="182"/>
      <c r="J22" s="182"/>
      <c r="K22" s="11" cm="1">
        <f t="array" aca="1" ref="K22" ca="1">INDIRECT("'Los "&amp;$A22&amp;"."&amp;$B22&amp;"'"&amp;"!L10")</f>
        <v>79196.41350000001</v>
      </c>
      <c r="L22" s="11" cm="1">
        <f t="array" aca="1" ref="L22" ca="1">INDIRECT("'Los "&amp;$A22&amp;"."&amp;$B22&amp;"'"&amp;"!O6")</f>
        <v>205</v>
      </c>
      <c r="M22" s="12" t="str" cm="1">
        <f t="array" aca="1" ref="M22" ca="1">INDIRECT("'Los "&amp;$A22&amp;"."&amp;$B22&amp;"'"&amp;"!A1")</f>
        <v>Das Preisblatt ist nicht vollständig ausgefüllt!</v>
      </c>
    </row>
    <row r="23" spans="1:13" s="6" customFormat="1">
      <c r="A23" s="9">
        <v>1</v>
      </c>
      <c r="B23" s="10">
        <v>15</v>
      </c>
      <c r="C23" s="10" t="s">
        <v>68</v>
      </c>
      <c r="D23" s="21" t="str" cm="1">
        <f t="array" aca="1" ref="D23" ca="1">INDIRECT("'Los "&amp;$A23&amp;"."&amp;$B23&amp;"'"&amp;"!b3")</f>
        <v>Albert-Schweitzer-Schule</v>
      </c>
      <c r="E23" s="185" cm="1">
        <f t="array" aca="1" ref="E23" ca="1">INDIRECT("'Los "&amp;$A23&amp;"."&amp;$B23&amp;"'"&amp;"!O2")</f>
        <v>0</v>
      </c>
      <c r="F23" s="185" cm="1">
        <f t="array" aca="1" ref="F23" ca="1">INDIRECT("'Los "&amp;$A23&amp;"."&amp;$B23&amp;"'"&amp;"!O3")</f>
        <v>0</v>
      </c>
      <c r="G23" s="185" cm="1">
        <f t="array" aca="1" ref="G23" ca="1">INDIRECT("'Los "&amp;$A23&amp;"."&amp;$B23&amp;"'"&amp;"!K10")</f>
        <v>0</v>
      </c>
      <c r="H23" s="185" cm="1">
        <f t="array" aca="1" ref="H23" ca="1">INDIRECT("'Los "&amp;$A23&amp;"."&amp;$B23&amp;"'"&amp;"!O5")</f>
        <v>0</v>
      </c>
      <c r="I23" s="182"/>
      <c r="J23" s="182"/>
      <c r="K23" s="11" cm="1">
        <f t="array" aca="1" ref="K23" ca="1">INDIRECT("'Los "&amp;$A23&amp;"."&amp;$B23&amp;"'"&amp;"!L10")</f>
        <v>295969.03649999993</v>
      </c>
      <c r="L23" s="11" cm="1">
        <f t="array" aca="1" ref="L23" ca="1">INDIRECT("'Los "&amp;$A23&amp;"."&amp;$B23&amp;"'"&amp;"!O6")</f>
        <v>180</v>
      </c>
      <c r="M23" s="12" t="str" cm="1">
        <f t="array" aca="1" ref="M23" ca="1">INDIRECT("'Los "&amp;$A23&amp;"."&amp;$B23&amp;"'"&amp;"!A1")</f>
        <v>Das Preisblatt ist nicht vollständig ausgefüllt!</v>
      </c>
    </row>
    <row r="24" spans="1:13" s="6" customFormat="1">
      <c r="A24" s="9">
        <v>1</v>
      </c>
      <c r="B24" s="10">
        <v>16</v>
      </c>
      <c r="C24" s="10" t="s">
        <v>68</v>
      </c>
      <c r="D24" s="21" t="str" cm="1">
        <f t="array" aca="1" ref="D24" ca="1">INDIRECT("'Los "&amp;$A24&amp;"."&amp;$B24&amp;"'"&amp;"!b3")</f>
        <v>Albert-Schweitzer-Turnhalle</v>
      </c>
      <c r="E24" s="185" cm="1">
        <f t="array" aca="1" ref="E24" ca="1">INDIRECT("'Los "&amp;$A24&amp;"."&amp;$B24&amp;"'"&amp;"!O2")</f>
        <v>0</v>
      </c>
      <c r="F24" s="185" cm="1">
        <f t="array" aca="1" ref="F24" ca="1">INDIRECT("'Los "&amp;$A24&amp;"."&amp;$B24&amp;"'"&amp;"!O3")</f>
        <v>0</v>
      </c>
      <c r="G24" s="185" cm="1">
        <f t="array" aca="1" ref="G24" ca="1">INDIRECT("'Los "&amp;$A24&amp;"."&amp;$B24&amp;"'"&amp;"!K10")</f>
        <v>0</v>
      </c>
      <c r="H24" s="185" cm="1">
        <f t="array" aca="1" ref="H24" ca="1">INDIRECT("'Los "&amp;$A24&amp;"."&amp;$B24&amp;"'"&amp;"!O5")</f>
        <v>0</v>
      </c>
      <c r="I24" s="182"/>
      <c r="J24" s="182"/>
      <c r="K24" s="11" cm="1">
        <f t="array" aca="1" ref="K24" ca="1">INDIRECT("'Los "&amp;$A24&amp;"."&amp;$B24&amp;"'"&amp;"!L10")</f>
        <v>129957.61699999998</v>
      </c>
      <c r="L24" s="11" cm="1">
        <f t="array" aca="1" ref="L24" ca="1">INDIRECT("'Los "&amp;$A24&amp;"."&amp;$B24&amp;"'"&amp;"!O6")</f>
        <v>215</v>
      </c>
      <c r="M24" s="12" t="str" cm="1">
        <f t="array" aca="1" ref="M24" ca="1">INDIRECT("'Los "&amp;$A24&amp;"."&amp;$B24&amp;"'"&amp;"!A1")</f>
        <v>Das Preisblatt ist nicht vollständig ausgefüllt!</v>
      </c>
    </row>
    <row r="25" spans="1:13" s="6" customFormat="1">
      <c r="A25" s="9">
        <v>1</v>
      </c>
      <c r="B25" s="10">
        <v>17</v>
      </c>
      <c r="C25" s="10" t="s">
        <v>68</v>
      </c>
      <c r="D25" s="21" t="str" cm="1">
        <f t="array" aca="1" ref="D25" ca="1">INDIRECT("'Los "&amp;$A25&amp;"."&amp;$B25&amp;"'"&amp;"!b3")</f>
        <v>Künkelinschule</v>
      </c>
      <c r="E25" s="185" cm="1">
        <f t="array" aca="1" ref="E25" ca="1">INDIRECT("'Los "&amp;$A25&amp;"."&amp;$B25&amp;"'"&amp;"!O2")</f>
        <v>0</v>
      </c>
      <c r="F25" s="185" cm="1">
        <f t="array" aca="1" ref="F25" ca="1">INDIRECT("'Los "&amp;$A25&amp;"."&amp;$B25&amp;"'"&amp;"!O3")</f>
        <v>0</v>
      </c>
      <c r="G25" s="185" cm="1">
        <f t="array" aca="1" ref="G25" ca="1">INDIRECT("'Los "&amp;$A25&amp;"."&amp;$B25&amp;"'"&amp;"!K10")</f>
        <v>0</v>
      </c>
      <c r="H25" s="185" cm="1">
        <f t="array" aca="1" ref="H25" ca="1">INDIRECT("'Los "&amp;$A25&amp;"."&amp;$B25&amp;"'"&amp;"!O5")</f>
        <v>0</v>
      </c>
      <c r="I25" s="182"/>
      <c r="J25" s="182"/>
      <c r="K25" s="11" cm="1">
        <f t="array" aca="1" ref="K25" ca="1">INDIRECT("'Los "&amp;$A25&amp;"."&amp;$B25&amp;"'"&amp;"!L10")</f>
        <v>199912.98570000005</v>
      </c>
      <c r="L25" s="11" cm="1">
        <f t="array" aca="1" ref="L25" ca="1">INDIRECT("'Los "&amp;$A25&amp;"."&amp;$B25&amp;"'"&amp;"!O6")</f>
        <v>165</v>
      </c>
      <c r="M25" s="12" t="str" cm="1">
        <f t="array" aca="1" ref="M25" ca="1">INDIRECT("'Los "&amp;$A25&amp;"."&amp;$B25&amp;"'"&amp;"!A1")</f>
        <v>Das Preisblatt ist nicht vollständig ausgefüllt!</v>
      </c>
    </row>
    <row r="26" spans="1:13" s="6" customFormat="1">
      <c r="A26" s="9">
        <v>1</v>
      </c>
      <c r="B26" s="10">
        <v>18</v>
      </c>
      <c r="C26" s="10" t="s">
        <v>68</v>
      </c>
      <c r="D26" s="21" t="str" cm="1">
        <f t="array" aca="1" ref="D26" ca="1">INDIRECT("'Los "&amp;$A26&amp;"."&amp;$B26&amp;"'"&amp;"!b3")</f>
        <v xml:space="preserve">Schloßwallschule </v>
      </c>
      <c r="E26" s="185" cm="1">
        <f t="array" aca="1" ref="E26" ca="1">INDIRECT("'Los "&amp;$A26&amp;"."&amp;$B26&amp;"'"&amp;"!O2")</f>
        <v>0</v>
      </c>
      <c r="F26" s="185" cm="1">
        <f t="array" aca="1" ref="F26" ca="1">INDIRECT("'Los "&amp;$A26&amp;"."&amp;$B26&amp;"'"&amp;"!O3")</f>
        <v>0</v>
      </c>
      <c r="G26" s="185" cm="1">
        <f t="array" aca="1" ref="G26" ca="1">INDIRECT("'Los "&amp;$A26&amp;"."&amp;$B26&amp;"'"&amp;"!K10")</f>
        <v>0</v>
      </c>
      <c r="H26" s="185" cm="1">
        <f t="array" aca="1" ref="H26" ca="1">INDIRECT("'Los "&amp;$A26&amp;"."&amp;$B26&amp;"'"&amp;"!O5")</f>
        <v>0</v>
      </c>
      <c r="I26" s="182"/>
      <c r="J26" s="182"/>
      <c r="K26" s="11" cm="1">
        <f t="array" aca="1" ref="K26" ca="1">INDIRECT("'Los "&amp;$A26&amp;"."&amp;$B26&amp;"'"&amp;"!L10")</f>
        <v>219938.52459999995</v>
      </c>
      <c r="L26" s="11" cm="1">
        <f t="array" aca="1" ref="L26" ca="1">INDIRECT("'Los "&amp;$A26&amp;"."&amp;$B26&amp;"'"&amp;"!O6")</f>
        <v>165</v>
      </c>
      <c r="M26" s="12" t="str" cm="1">
        <f t="array" aca="1" ref="M26" ca="1">INDIRECT("'Los "&amp;$A26&amp;"."&amp;$B26&amp;"'"&amp;"!A1")</f>
        <v>Das Preisblatt ist nicht vollständig ausgefüllt!</v>
      </c>
    </row>
    <row r="27" spans="1:13">
      <c r="A27" s="13"/>
      <c r="B27" s="14"/>
      <c r="C27" s="14"/>
      <c r="D27" s="15" t="s">
        <v>116</v>
      </c>
      <c r="E27" s="189">
        <f ca="1">SUM(E9:E26)</f>
        <v>0</v>
      </c>
      <c r="F27" s="189">
        <f ca="1">SUM(F9:F26)</f>
        <v>0</v>
      </c>
      <c r="G27" s="252"/>
      <c r="H27" s="252"/>
      <c r="I27" s="252"/>
      <c r="J27" s="252"/>
      <c r="K27" s="181">
        <f ca="1">SUM(K9:K26)</f>
        <v>5437640.6421000008</v>
      </c>
      <c r="L27" s="253"/>
      <c r="M27" s="254"/>
    </row>
    <row r="28" spans="1:13">
      <c r="A28" s="13" t="str">
        <f>"Grundreinigung Los "&amp;A29</f>
        <v>Grundreinigung Los 1</v>
      </c>
      <c r="B28" s="14"/>
      <c r="C28" s="14"/>
      <c r="D28" s="15"/>
      <c r="E28" s="191"/>
      <c r="F28" s="191"/>
      <c r="G28" s="19"/>
      <c r="H28" s="19"/>
      <c r="I28" s="19"/>
      <c r="J28" s="19"/>
      <c r="K28" s="192"/>
      <c r="L28" s="180"/>
      <c r="M28" s="20"/>
    </row>
    <row r="29" spans="1:13" s="6" customFormat="1">
      <c r="A29" s="9">
        <v>1</v>
      </c>
      <c r="B29" s="10">
        <v>1</v>
      </c>
      <c r="C29" s="10" t="s">
        <v>321</v>
      </c>
      <c r="D29" s="21" t="str" cm="1">
        <f t="array" aca="1" ref="D29" ca="1">INDIRECT("'Los "&amp;$A29&amp;"."&amp;$B29&amp;"'"&amp;"!b3")</f>
        <v>Gottlieb-Daimler-Realschule</v>
      </c>
      <c r="E29" s="185" cm="1">
        <f t="array" aca="1" ref="E29" ca="1">INDIRECT("'Los "&amp;$A29&amp;"."&amp;$B29&amp;"'"&amp;"!U2")</f>
        <v>0</v>
      </c>
      <c r="F29" s="185" cm="1">
        <f t="array" aca="1" ref="F29" ca="1">INDIRECT("'Los "&amp;$A29&amp;"."&amp;$B29&amp;"'"&amp;"!U3")</f>
        <v>0</v>
      </c>
      <c r="G29" s="185" cm="1">
        <f t="array" aca="1" ref="G29" ca="1">INDIRECT("'Los "&amp;$A29&amp;"."&amp;$B29&amp;"'"&amp;"!Q10")</f>
        <v>0</v>
      </c>
      <c r="H29" s="185" cm="1">
        <f t="array" aca="1" ref="H29" ca="1">INDIRECT("'Los "&amp;$A29&amp;"."&amp;$B29&amp;"'"&amp;"!U5")</f>
        <v>0</v>
      </c>
      <c r="I29" s="182"/>
      <c r="J29" s="182"/>
      <c r="K29" s="11" cm="1">
        <f t="array" aca="1" ref="K29" ca="1">INDIRECT("'Los "&amp;$A29&amp;"."&amp;$B29&amp;"'"&amp;"!R10")</f>
        <v>6944.989999999998</v>
      </c>
      <c r="L29" s="11" cm="1">
        <f t="array" aca="1" ref="L29" ca="1">INDIRECT("'Los "&amp;$A29&amp;"."&amp;$B29&amp;"'"&amp;"!U6")</f>
        <v>14</v>
      </c>
      <c r="M29" s="12" t="str" cm="1">
        <f t="array" aca="1" ref="M29" ca="1">INDIRECT("'Los "&amp;$A29&amp;"."&amp;$B29&amp;"'"&amp;"!A1")</f>
        <v>Das Preisblatt ist nicht vollständig ausgefüllt!</v>
      </c>
    </row>
    <row r="30" spans="1:13" s="6" customFormat="1">
      <c r="A30" s="9">
        <v>1</v>
      </c>
      <c r="B30" s="10">
        <v>2</v>
      </c>
      <c r="C30" s="10" t="s">
        <v>321</v>
      </c>
      <c r="D30" s="21" t="str" cm="1">
        <f t="array" aca="1" ref="D30" ca="1">INDIRECT("'Los "&amp;$A30&amp;"."&amp;$B30&amp;"'"&amp;"!b3")</f>
        <v>Gottlieb-Daimler-Realschule 2</v>
      </c>
      <c r="E30" s="185" cm="1">
        <f t="array" aca="1" ref="E30" ca="1">INDIRECT("'Los "&amp;$A30&amp;"."&amp;$B30&amp;"'"&amp;"!U2")</f>
        <v>0</v>
      </c>
      <c r="F30" s="185" cm="1">
        <f t="array" aca="1" ref="F30" ca="1">INDIRECT("'Los "&amp;$A30&amp;"."&amp;$B30&amp;"'"&amp;"!U3")</f>
        <v>0</v>
      </c>
      <c r="G30" s="185" cm="1">
        <f t="array" aca="1" ref="G30" ca="1">INDIRECT("'Los "&amp;$A30&amp;"."&amp;$B30&amp;"'"&amp;"!Q10")</f>
        <v>0</v>
      </c>
      <c r="H30" s="185" cm="1">
        <f t="array" aca="1" ref="H30" ca="1">INDIRECT("'Los "&amp;$A30&amp;"."&amp;$B30&amp;"'"&amp;"!U5")</f>
        <v>0</v>
      </c>
      <c r="I30" s="182"/>
      <c r="J30" s="182"/>
      <c r="K30" s="11" cm="1">
        <f t="array" aca="1" ref="K30" ca="1">INDIRECT("'Los "&amp;$A30&amp;"."&amp;$B30&amp;"'"&amp;"!R10")</f>
        <v>1605.9799999999993</v>
      </c>
      <c r="L30" s="11" cm="1">
        <f t="array" aca="1" ref="L30" ca="1">INDIRECT("'Los "&amp;$A30&amp;"."&amp;$B30&amp;"'"&amp;"!U6")</f>
        <v>12</v>
      </c>
      <c r="M30" s="12" t="str" cm="1">
        <f t="array" aca="1" ref="M30" ca="1">INDIRECT("'Los "&amp;$A30&amp;"."&amp;$B30&amp;"'"&amp;"!A1")</f>
        <v>Das Preisblatt ist nicht vollständig ausgefüllt!</v>
      </c>
    </row>
    <row r="31" spans="1:13" s="6" customFormat="1">
      <c r="A31" s="9">
        <v>1</v>
      </c>
      <c r="B31" s="10">
        <v>3</v>
      </c>
      <c r="C31" s="10" t="s">
        <v>321</v>
      </c>
      <c r="D31" s="21" t="str" cm="1">
        <f t="array" aca="1" ref="D31" ca="1">INDIRECT("'Los "&amp;$A31&amp;"."&amp;$B31&amp;"'"&amp;"!b3")</f>
        <v>Mensa Schulzentrum Süd</v>
      </c>
      <c r="E31" s="185" cm="1">
        <f t="array" aca="1" ref="E31" ca="1">INDIRECT("'Los "&amp;$A31&amp;"."&amp;$B31&amp;"'"&amp;"!U2")</f>
        <v>0</v>
      </c>
      <c r="F31" s="185" cm="1">
        <f t="array" aca="1" ref="F31" ca="1">INDIRECT("'Los "&amp;$A31&amp;"."&amp;$B31&amp;"'"&amp;"!U3")</f>
        <v>0</v>
      </c>
      <c r="G31" s="185" cm="1">
        <f t="array" aca="1" ref="G31" ca="1">INDIRECT("'Los "&amp;$A31&amp;"."&amp;$B31&amp;"'"&amp;"!Q10")</f>
        <v>0</v>
      </c>
      <c r="H31" s="185" cm="1">
        <f t="array" aca="1" ref="H31" ca="1">INDIRECT("'Los "&amp;$A31&amp;"."&amp;$B31&amp;"'"&amp;"!U5")</f>
        <v>0</v>
      </c>
      <c r="I31" s="182"/>
      <c r="J31" s="182"/>
      <c r="K31" s="11" cm="1">
        <f t="array" aca="1" ref="K31" ca="1">INDIRECT("'Los "&amp;$A31&amp;"."&amp;$B31&amp;"'"&amp;"!R10")</f>
        <v>1018.98</v>
      </c>
      <c r="L31" s="11" cm="1">
        <f t="array" aca="1" ref="L31" ca="1">INDIRECT("'Los "&amp;$A31&amp;"."&amp;$B31&amp;"'"&amp;"!U6")</f>
        <v>15</v>
      </c>
      <c r="M31" s="12" t="str" cm="1">
        <f t="array" aca="1" ref="M31" ca="1">INDIRECT("'Los "&amp;$A31&amp;"."&amp;$B31&amp;"'"&amp;"!A1")</f>
        <v>Das Preisblatt ist nicht vollständig ausgefüllt!</v>
      </c>
    </row>
    <row r="32" spans="1:13" s="6" customFormat="1">
      <c r="A32" s="9">
        <v>1</v>
      </c>
      <c r="B32" s="10">
        <v>4</v>
      </c>
      <c r="C32" s="10" t="s">
        <v>321</v>
      </c>
      <c r="D32" s="21" t="str" cm="1">
        <f t="array" aca="1" ref="D32" ca="1">INDIRECT("'Los "&amp;$A32&amp;"."&amp;$B32&amp;"'"&amp;"!b3")</f>
        <v>Sporthalle Grauhalde</v>
      </c>
      <c r="E32" s="185" cm="1">
        <f t="array" aca="1" ref="E32" ca="1">INDIRECT("'Los "&amp;$A32&amp;"."&amp;$B32&amp;"'"&amp;"!U2")</f>
        <v>0</v>
      </c>
      <c r="F32" s="185" cm="1">
        <f t="array" aca="1" ref="F32" ca="1">INDIRECT("'Los "&amp;$A32&amp;"."&amp;$B32&amp;"'"&amp;"!U3")</f>
        <v>0</v>
      </c>
      <c r="G32" s="185" cm="1">
        <f t="array" aca="1" ref="G32" ca="1">INDIRECT("'Los "&amp;$A32&amp;"."&amp;$B32&amp;"'"&amp;"!Q10")</f>
        <v>0</v>
      </c>
      <c r="H32" s="185" cm="1">
        <f t="array" aca="1" ref="H32" ca="1">INDIRECT("'Los "&amp;$A32&amp;"."&amp;$B32&amp;"'"&amp;"!U5")</f>
        <v>0</v>
      </c>
      <c r="I32" s="182"/>
      <c r="J32" s="182"/>
      <c r="K32" s="11" cm="1">
        <f t="array" aca="1" ref="K32" ca="1">INDIRECT("'Los "&amp;$A32&amp;"."&amp;$B32&amp;"'"&amp;"!R10")</f>
        <v>1907.29</v>
      </c>
      <c r="L32" s="11" cm="1">
        <f t="array" aca="1" ref="L32" ca="1">INDIRECT("'Los "&amp;$A32&amp;"."&amp;$B32&amp;"'"&amp;"!U6")</f>
        <v>17</v>
      </c>
      <c r="M32" s="12" t="str" cm="1">
        <f t="array" aca="1" ref="M32" ca="1">INDIRECT("'Los "&amp;$A32&amp;"."&amp;$B32&amp;"'"&amp;"!A1")</f>
        <v>Das Preisblatt ist nicht vollständig ausgefüllt!</v>
      </c>
    </row>
    <row r="33" spans="1:13" s="6" customFormat="1">
      <c r="A33" s="9">
        <v>1</v>
      </c>
      <c r="B33" s="10">
        <v>5</v>
      </c>
      <c r="C33" s="10" t="s">
        <v>321</v>
      </c>
      <c r="D33" s="21" t="str" cm="1">
        <f t="array" aca="1" ref="D33" ca="1">INDIRECT("'Los "&amp;$A33&amp;"."&amp;$B33&amp;"'"&amp;"!b3")</f>
        <v>Karl-Wahl-Sporthalle</v>
      </c>
      <c r="E33" s="185" cm="1">
        <f t="array" aca="1" ref="E33" ca="1">INDIRECT("'Los "&amp;$A33&amp;"."&amp;$B33&amp;"'"&amp;"!U2")</f>
        <v>0</v>
      </c>
      <c r="F33" s="185" cm="1">
        <f t="array" aca="1" ref="F33" ca="1">INDIRECT("'Los "&amp;$A33&amp;"."&amp;$B33&amp;"'"&amp;"!U3")</f>
        <v>0</v>
      </c>
      <c r="G33" s="185" cm="1">
        <f t="array" aca="1" ref="G33" ca="1">INDIRECT("'Los "&amp;$A33&amp;"."&amp;$B33&amp;"'"&amp;"!Q10")</f>
        <v>0</v>
      </c>
      <c r="H33" s="185" cm="1">
        <f t="array" aca="1" ref="H33" ca="1">INDIRECT("'Los "&amp;$A33&amp;"."&amp;$B33&amp;"'"&amp;"!U5")</f>
        <v>0</v>
      </c>
      <c r="I33" s="182"/>
      <c r="J33" s="182"/>
      <c r="K33" s="11" cm="1">
        <f t="array" aca="1" ref="K33" ca="1">INDIRECT("'Los "&amp;$A33&amp;"."&amp;$B33&amp;"'"&amp;"!R10")</f>
        <v>1980.4400000000007</v>
      </c>
      <c r="L33" s="11" cm="1">
        <f t="array" aca="1" ref="L33" ca="1">INDIRECT("'Los "&amp;$A33&amp;"."&amp;$B33&amp;"'"&amp;"!U6")</f>
        <v>16</v>
      </c>
      <c r="M33" s="12" t="str" cm="1">
        <f t="array" aca="1" ref="M33" ca="1">INDIRECT("'Los "&amp;$A33&amp;"."&amp;$B33&amp;"'"&amp;"!A1")</f>
        <v>Das Preisblatt ist nicht vollständig ausgefüllt!</v>
      </c>
    </row>
    <row r="34" spans="1:13" s="6" customFormat="1">
      <c r="A34" s="9">
        <v>1</v>
      </c>
      <c r="B34" s="10">
        <v>6</v>
      </c>
      <c r="C34" s="10" t="s">
        <v>321</v>
      </c>
      <c r="D34" s="21" t="str" cm="1">
        <f t="array" aca="1" ref="D34" ca="1">INDIRECT("'Los "&amp;$A34&amp;"."&amp;$B34&amp;"'"&amp;"!b3")</f>
        <v>Burg-Gymnasium Fachklassentrakt</v>
      </c>
      <c r="E34" s="185" cm="1">
        <f t="array" aca="1" ref="E34" ca="1">INDIRECT("'Los "&amp;$A34&amp;"."&amp;$B34&amp;"'"&amp;"!U2")</f>
        <v>0</v>
      </c>
      <c r="F34" s="185" cm="1">
        <f t="array" aca="1" ref="F34" ca="1">INDIRECT("'Los "&amp;$A34&amp;"."&amp;$B34&amp;"'"&amp;"!U3")</f>
        <v>0</v>
      </c>
      <c r="G34" s="185" cm="1">
        <f t="array" aca="1" ref="G34" ca="1">INDIRECT("'Los "&amp;$A34&amp;"."&amp;$B34&amp;"'"&amp;"!Q10")</f>
        <v>0</v>
      </c>
      <c r="H34" s="185" cm="1">
        <f t="array" aca="1" ref="H34" ca="1">INDIRECT("'Los "&amp;$A34&amp;"."&amp;$B34&amp;"'"&amp;"!U5")</f>
        <v>0</v>
      </c>
      <c r="I34" s="182"/>
      <c r="J34" s="182"/>
      <c r="K34" s="11" cm="1">
        <f t="array" aca="1" ref="K34" ca="1">INDIRECT("'Los "&amp;$A34&amp;"."&amp;$B34&amp;"'"&amp;"!R10")</f>
        <v>2567.5299999999997</v>
      </c>
      <c r="L34" s="11" cm="1">
        <f t="array" aca="1" ref="L34" ca="1">INDIRECT("'Los "&amp;$A34&amp;"."&amp;$B34&amp;"'"&amp;"!U6")</f>
        <v>12</v>
      </c>
      <c r="M34" s="12" t="str" cm="1">
        <f t="array" aca="1" ref="M34" ca="1">INDIRECT("'Los "&amp;$A34&amp;"."&amp;$B34&amp;"'"&amp;"!A1")</f>
        <v>Das Preisblatt ist nicht vollständig ausgefüllt!</v>
      </c>
    </row>
    <row r="35" spans="1:13" s="6" customFormat="1">
      <c r="A35" s="9">
        <v>1</v>
      </c>
      <c r="B35" s="10">
        <v>7</v>
      </c>
      <c r="C35" s="10" t="s">
        <v>321</v>
      </c>
      <c r="D35" s="21" t="str" cm="1">
        <f t="array" aca="1" ref="D35" ca="1">INDIRECT("'Los "&amp;$A35&amp;"."&amp;$B35&amp;"'"&amp;"!b3")</f>
        <v>Burg-Gymnasium</v>
      </c>
      <c r="E35" s="185" cm="1">
        <f t="array" aca="1" ref="E35" ca="1">INDIRECT("'Los "&amp;$A35&amp;"."&amp;$B35&amp;"'"&amp;"!U2")</f>
        <v>0</v>
      </c>
      <c r="F35" s="185" cm="1">
        <f t="array" aca="1" ref="F35" ca="1">INDIRECT("'Los "&amp;$A35&amp;"."&amp;$B35&amp;"'"&amp;"!U3")</f>
        <v>0</v>
      </c>
      <c r="G35" s="185" cm="1">
        <f t="array" aca="1" ref="G35" ca="1">INDIRECT("'Los "&amp;$A35&amp;"."&amp;$B35&amp;"'"&amp;"!Q10")</f>
        <v>0</v>
      </c>
      <c r="H35" s="185" cm="1">
        <f t="array" aca="1" ref="H35" ca="1">INDIRECT("'Los "&amp;$A35&amp;"."&amp;$B35&amp;"'"&amp;"!U5")</f>
        <v>0</v>
      </c>
      <c r="I35" s="182"/>
      <c r="J35" s="182"/>
      <c r="K35" s="11" cm="1">
        <f t="array" aca="1" ref="K35" ca="1">INDIRECT("'Los "&amp;$A35&amp;"."&amp;$B35&amp;"'"&amp;"!R10")</f>
        <v>5427.2000000000016</v>
      </c>
      <c r="L35" s="11" cm="1">
        <f t="array" aca="1" ref="L35" ca="1">INDIRECT("'Los "&amp;$A35&amp;"."&amp;$B35&amp;"'"&amp;"!U6")</f>
        <v>13</v>
      </c>
      <c r="M35" s="12" t="str" cm="1">
        <f t="array" aca="1" ref="M35" ca="1">INDIRECT("'Los "&amp;$A35&amp;"."&amp;$B35&amp;"'"&amp;"!A1")</f>
        <v>Das Preisblatt ist nicht vollständig ausgefüllt!</v>
      </c>
    </row>
    <row r="36" spans="1:13" s="6" customFormat="1">
      <c r="A36" s="9">
        <v>1</v>
      </c>
      <c r="B36" s="10">
        <v>8</v>
      </c>
      <c r="C36" s="10" t="s">
        <v>321</v>
      </c>
      <c r="D36" s="21" t="str" cm="1">
        <f t="array" aca="1" ref="D36" ca="1">INDIRECT("'Los "&amp;$A36&amp;"."&amp;$B36&amp;"'"&amp;"!b3")</f>
        <v>Burgturnhalle</v>
      </c>
      <c r="E36" s="185" cm="1">
        <f t="array" aca="1" ref="E36" ca="1">INDIRECT("'Los "&amp;$A36&amp;"."&amp;$B36&amp;"'"&amp;"!U2")</f>
        <v>0</v>
      </c>
      <c r="F36" s="185" cm="1">
        <f t="array" aca="1" ref="F36" ca="1">INDIRECT("'Los "&amp;$A36&amp;"."&amp;$B36&amp;"'"&amp;"!U3")</f>
        <v>0</v>
      </c>
      <c r="G36" s="185" cm="1">
        <f t="array" aca="1" ref="G36" ca="1">INDIRECT("'Los "&amp;$A36&amp;"."&amp;$B36&amp;"'"&amp;"!Q10")</f>
        <v>0</v>
      </c>
      <c r="H36" s="185" cm="1">
        <f t="array" aca="1" ref="H36" ca="1">INDIRECT("'Los "&amp;$A36&amp;"."&amp;$B36&amp;"'"&amp;"!U5")</f>
        <v>0</v>
      </c>
      <c r="I36" s="182"/>
      <c r="J36" s="182"/>
      <c r="K36" s="11" cm="1">
        <f t="array" aca="1" ref="K36" ca="1">INDIRECT("'Los "&amp;$A36&amp;"."&amp;$B36&amp;"'"&amp;"!R10")</f>
        <v>1026.3900000000001</v>
      </c>
      <c r="L36" s="11" cm="1">
        <f t="array" aca="1" ref="L36" ca="1">INDIRECT("'Los "&amp;$A36&amp;"."&amp;$B36&amp;"'"&amp;"!U6")</f>
        <v>16</v>
      </c>
      <c r="M36" s="12" t="str" cm="1">
        <f t="array" aca="1" ref="M36" ca="1">INDIRECT("'Los "&amp;$A36&amp;"."&amp;$B36&amp;"'"&amp;"!A1")</f>
        <v>Das Preisblatt ist nicht vollständig ausgefüllt!</v>
      </c>
    </row>
    <row r="37" spans="1:13" s="6" customFormat="1">
      <c r="A37" s="9">
        <v>1</v>
      </c>
      <c r="B37" s="10">
        <v>9</v>
      </c>
      <c r="C37" s="10" t="s">
        <v>321</v>
      </c>
      <c r="D37" s="21" t="str" cm="1">
        <f t="array" aca="1" ref="D37" ca="1">INDIRECT("'Los "&amp;$A37&amp;"."&amp;$B37&amp;"'"&amp;"!b3")</f>
        <v>Johann-Philipp-Palm Sporthalle</v>
      </c>
      <c r="E37" s="185" cm="1">
        <f t="array" aca="1" ref="E37" ca="1">INDIRECT("'Los "&amp;$A37&amp;"."&amp;$B37&amp;"'"&amp;"!U2")</f>
        <v>0</v>
      </c>
      <c r="F37" s="185" cm="1">
        <f t="array" aca="1" ref="F37" ca="1">INDIRECT("'Los "&amp;$A37&amp;"."&amp;$B37&amp;"'"&amp;"!U3")</f>
        <v>0</v>
      </c>
      <c r="G37" s="185" cm="1">
        <f t="array" aca="1" ref="G37" ca="1">INDIRECT("'Los "&amp;$A37&amp;"."&amp;$B37&amp;"'"&amp;"!Q10")</f>
        <v>0</v>
      </c>
      <c r="H37" s="185" cm="1">
        <f t="array" aca="1" ref="H37" ca="1">INDIRECT("'Los "&amp;$A37&amp;"."&amp;$B37&amp;"'"&amp;"!U5")</f>
        <v>0</v>
      </c>
      <c r="I37" s="182"/>
      <c r="J37" s="182"/>
      <c r="K37" s="11" cm="1">
        <f t="array" aca="1" ref="K37" ca="1">INDIRECT("'Los "&amp;$A37&amp;"."&amp;$B37&amp;"'"&amp;"!R10")</f>
        <v>1337.44</v>
      </c>
      <c r="L37" s="11" cm="1">
        <f t="array" aca="1" ref="L37" ca="1">INDIRECT("'Los "&amp;$A37&amp;"."&amp;$B37&amp;"'"&amp;"!U6")</f>
        <v>18</v>
      </c>
      <c r="M37" s="12" t="str" cm="1">
        <f t="array" aca="1" ref="M37" ca="1">INDIRECT("'Los "&amp;$A37&amp;"."&amp;$B37&amp;"'"&amp;"!A1")</f>
        <v>Das Preisblatt ist nicht vollständig ausgefüllt!</v>
      </c>
    </row>
    <row r="38" spans="1:13" s="6" customFormat="1">
      <c r="A38" s="9">
        <v>1</v>
      </c>
      <c r="B38" s="10">
        <v>10</v>
      </c>
      <c r="C38" s="10" t="s">
        <v>321</v>
      </c>
      <c r="D38" s="21" t="str" cm="1">
        <f t="array" aca="1" ref="D38" ca="1">INDIRECT("'Los "&amp;$A38&amp;"."&amp;$B38&amp;"'"&amp;"!b3")</f>
        <v xml:space="preserve">Max-Planck-Gymnasium </v>
      </c>
      <c r="E38" s="185" cm="1">
        <f t="array" aca="1" ref="E38" ca="1">INDIRECT("'Los "&amp;$A38&amp;"."&amp;$B38&amp;"'"&amp;"!U2")</f>
        <v>0</v>
      </c>
      <c r="F38" s="185" cm="1">
        <f t="array" aca="1" ref="F38" ca="1">INDIRECT("'Los "&amp;$A38&amp;"."&amp;$B38&amp;"'"&amp;"!U3")</f>
        <v>0</v>
      </c>
      <c r="G38" s="185" cm="1">
        <f t="array" aca="1" ref="G38" ca="1">INDIRECT("'Los "&amp;$A38&amp;"."&amp;$B38&amp;"'"&amp;"!Q10")</f>
        <v>0</v>
      </c>
      <c r="H38" s="185" cm="1">
        <f t="array" aca="1" ref="H38" ca="1">INDIRECT("'Los "&amp;$A38&amp;"."&amp;$B38&amp;"'"&amp;"!U5")</f>
        <v>0</v>
      </c>
      <c r="I38" s="182"/>
      <c r="J38" s="182"/>
      <c r="K38" s="11" cm="1">
        <f t="array" aca="1" ref="K38" ca="1">INDIRECT("'Los "&amp;$A38&amp;"."&amp;$B38&amp;"'"&amp;"!R10")</f>
        <v>6088.0200000000013</v>
      </c>
      <c r="L38" s="11" cm="1">
        <f t="array" aca="1" ref="L38" ca="1">INDIRECT("'Los "&amp;$A38&amp;"."&amp;$B38&amp;"'"&amp;"!U6")</f>
        <v>14</v>
      </c>
      <c r="M38" s="12" t="str" cm="1">
        <f t="array" aca="1" ref="M38" ca="1">INDIRECT("'Los "&amp;$A38&amp;"."&amp;$B38&amp;"'"&amp;"!A1")</f>
        <v>Das Preisblatt ist nicht vollständig ausgefüllt!</v>
      </c>
    </row>
    <row r="39" spans="1:13" s="6" customFormat="1">
      <c r="A39" s="9">
        <v>1</v>
      </c>
      <c r="B39" s="10">
        <v>11</v>
      </c>
      <c r="C39" s="10" t="s">
        <v>321</v>
      </c>
      <c r="D39" s="21" t="str" cm="1">
        <f t="array" aca="1" ref="D39" ca="1">INDIRECT("'Los "&amp;$A39&amp;"."&amp;$B39&amp;"'"&amp;"!b3")</f>
        <v>Sporthalle Max-Planck-Gymnasium</v>
      </c>
      <c r="E39" s="185" cm="1">
        <f t="array" aca="1" ref="E39" ca="1">INDIRECT("'Los "&amp;$A39&amp;"."&amp;$B39&amp;"'"&amp;"!U2")</f>
        <v>0</v>
      </c>
      <c r="F39" s="185" cm="1">
        <f t="array" aca="1" ref="F39" ca="1">INDIRECT("'Los "&amp;$A39&amp;"."&amp;$B39&amp;"'"&amp;"!U3")</f>
        <v>0</v>
      </c>
      <c r="G39" s="185" cm="1">
        <f t="array" aca="1" ref="G39" ca="1">INDIRECT("'Los "&amp;$A39&amp;"."&amp;$B39&amp;"'"&amp;"!Q10")</f>
        <v>0</v>
      </c>
      <c r="H39" s="185" cm="1">
        <f t="array" aca="1" ref="H39" ca="1">INDIRECT("'Los "&amp;$A39&amp;"."&amp;$B39&amp;"'"&amp;"!U5")</f>
        <v>0</v>
      </c>
      <c r="I39" s="182"/>
      <c r="J39" s="182"/>
      <c r="K39" s="11" cm="1">
        <f t="array" aca="1" ref="K39" ca="1">INDIRECT("'Los "&amp;$A39&amp;"."&amp;$B39&amp;"'"&amp;"!R10")</f>
        <v>1012.59</v>
      </c>
      <c r="L39" s="11" cm="1">
        <f t="array" aca="1" ref="L39" ca="1">INDIRECT("'Los "&amp;$A39&amp;"."&amp;$B39&amp;"'"&amp;"!U6")</f>
        <v>16</v>
      </c>
      <c r="M39" s="12" t="str" cm="1">
        <f t="array" aca="1" ref="M39" ca="1">INDIRECT("'Los "&amp;$A39&amp;"."&amp;$B39&amp;"'"&amp;"!A1")</f>
        <v>Das Preisblatt ist nicht vollständig ausgefüllt!</v>
      </c>
    </row>
    <row r="40" spans="1:13" s="6" customFormat="1">
      <c r="A40" s="9">
        <v>1</v>
      </c>
      <c r="B40" s="10">
        <v>12</v>
      </c>
      <c r="C40" s="10" t="s">
        <v>321</v>
      </c>
      <c r="D40" s="21" t="str" cm="1">
        <f t="array" aca="1" ref="D40" ca="1">INDIRECT("'Los "&amp;$A40&amp;"."&amp;$B40&amp;"'"&amp;"!b3")</f>
        <v>Fuchshofschule</v>
      </c>
      <c r="E40" s="185" cm="1">
        <f t="array" aca="1" ref="E40" ca="1">INDIRECT("'Los "&amp;$A40&amp;"."&amp;$B40&amp;"'"&amp;"!U2")</f>
        <v>0</v>
      </c>
      <c r="F40" s="185" cm="1">
        <f t="array" aca="1" ref="F40" ca="1">INDIRECT("'Los "&amp;$A40&amp;"."&amp;$B40&amp;"'"&amp;"!U3")</f>
        <v>0</v>
      </c>
      <c r="G40" s="185" cm="1">
        <f t="array" aca="1" ref="G40" ca="1">INDIRECT("'Los "&amp;$A40&amp;"."&amp;$B40&amp;"'"&amp;"!Q10")</f>
        <v>0</v>
      </c>
      <c r="H40" s="185" cm="1">
        <f t="array" aca="1" ref="H40" ca="1">INDIRECT("'Los "&amp;$A40&amp;"."&amp;$B40&amp;"'"&amp;"!U5")</f>
        <v>0</v>
      </c>
      <c r="I40" s="182"/>
      <c r="J40" s="182"/>
      <c r="K40" s="11" cm="1">
        <f t="array" aca="1" ref="K40" ca="1">INDIRECT("'Los "&amp;$A40&amp;"."&amp;$B40&amp;"'"&amp;"!R10")</f>
        <v>1030.5500000000004</v>
      </c>
      <c r="L40" s="11" cm="1">
        <f t="array" aca="1" ref="L40" ca="1">INDIRECT("'Los "&amp;$A40&amp;"."&amp;$B40&amp;"'"&amp;"!U6")</f>
        <v>12</v>
      </c>
      <c r="M40" s="12" t="str" cm="1">
        <f t="array" aca="1" ref="M40" ca="1">INDIRECT("'Los "&amp;$A40&amp;"."&amp;$B40&amp;"'"&amp;"!A1")</f>
        <v>Das Preisblatt ist nicht vollständig ausgefüllt!</v>
      </c>
    </row>
    <row r="41" spans="1:13" s="6" customFormat="1">
      <c r="A41" s="9">
        <v>1</v>
      </c>
      <c r="B41" s="10">
        <v>13</v>
      </c>
      <c r="C41" s="10" t="s">
        <v>321</v>
      </c>
      <c r="D41" s="21" t="str" cm="1">
        <f t="array" aca="1" ref="D41" ca="1">INDIRECT("'Los "&amp;$A41&amp;"."&amp;$B41&amp;"'"&amp;"!b3")</f>
        <v>Fuchshofschule - Neubau</v>
      </c>
      <c r="E41" s="185" cm="1">
        <f t="array" aca="1" ref="E41" ca="1">INDIRECT("'Los "&amp;$A41&amp;"."&amp;$B41&amp;"'"&amp;"!U2")</f>
        <v>0</v>
      </c>
      <c r="F41" s="185" cm="1">
        <f t="array" aca="1" ref="F41" ca="1">INDIRECT("'Los "&amp;$A41&amp;"."&amp;$B41&amp;"'"&amp;"!U3")</f>
        <v>0</v>
      </c>
      <c r="G41" s="185" cm="1">
        <f t="array" aca="1" ref="G41" ca="1">INDIRECT("'Los "&amp;$A41&amp;"."&amp;$B41&amp;"'"&amp;"!Q10")</f>
        <v>0</v>
      </c>
      <c r="H41" s="185" cm="1">
        <f t="array" aca="1" ref="H41" ca="1">INDIRECT("'Los "&amp;$A41&amp;"."&amp;$B41&amp;"'"&amp;"!U5")</f>
        <v>0</v>
      </c>
      <c r="I41" s="182"/>
      <c r="J41" s="182"/>
      <c r="K41" s="11" cm="1">
        <f t="array" aca="1" ref="K41" ca="1">INDIRECT("'Los "&amp;$A41&amp;"."&amp;$B41&amp;"'"&amp;"!R10")</f>
        <v>760.99999999999989</v>
      </c>
      <c r="L41" s="11" cm="1">
        <f t="array" aca="1" ref="L41" ca="1">INDIRECT("'Los "&amp;$A41&amp;"."&amp;$B41&amp;"'"&amp;"!U6")</f>
        <v>12</v>
      </c>
      <c r="M41" s="12" t="str" cm="1">
        <f t="array" aca="1" ref="M41" ca="1">INDIRECT("'Los "&amp;$A41&amp;"."&amp;$B41&amp;"'"&amp;"!A1")</f>
        <v>Das Preisblatt ist nicht vollständig ausgefüllt!</v>
      </c>
    </row>
    <row r="42" spans="1:13" s="6" customFormat="1">
      <c r="A42" s="9">
        <v>1</v>
      </c>
      <c r="B42" s="10">
        <v>14</v>
      </c>
      <c r="C42" s="10" t="s">
        <v>321</v>
      </c>
      <c r="D42" s="21" t="str" cm="1">
        <f t="array" aca="1" ref="D42" ca="1">INDIRECT("'Los "&amp;$A42&amp;"."&amp;$B42&amp;"'"&amp;"!b3")</f>
        <v>Fuchshof Turnhalle</v>
      </c>
      <c r="E42" s="185" cm="1">
        <f t="array" aca="1" ref="E42" ca="1">INDIRECT("'Los "&amp;$A42&amp;"."&amp;$B42&amp;"'"&amp;"!U2")</f>
        <v>0</v>
      </c>
      <c r="F42" s="185" cm="1">
        <f t="array" aca="1" ref="F42" ca="1">INDIRECT("'Los "&amp;$A42&amp;"."&amp;$B42&amp;"'"&amp;"!U3")</f>
        <v>0</v>
      </c>
      <c r="G42" s="185" cm="1">
        <f t="array" aca="1" ref="G42" ca="1">INDIRECT("'Los "&amp;$A42&amp;"."&amp;$B42&amp;"'"&amp;"!Q10")</f>
        <v>0</v>
      </c>
      <c r="H42" s="185" cm="1">
        <f t="array" aca="1" ref="H42" ca="1">INDIRECT("'Los "&amp;$A42&amp;"."&amp;$B42&amp;"'"&amp;"!U5")</f>
        <v>0</v>
      </c>
      <c r="I42" s="182"/>
      <c r="J42" s="182"/>
      <c r="K42" s="11" cm="1">
        <f t="array" aca="1" ref="K42" ca="1">INDIRECT("'Los "&amp;$A42&amp;"."&amp;$B42&amp;"'"&amp;"!R10")</f>
        <v>425.07</v>
      </c>
      <c r="L42" s="11" cm="1">
        <f t="array" aca="1" ref="L42" ca="1">INDIRECT("'Los "&amp;$A42&amp;"."&amp;$B42&amp;"'"&amp;"!U6")</f>
        <v>17</v>
      </c>
      <c r="M42" s="12" t="str" cm="1">
        <f t="array" aca="1" ref="M42" ca="1">INDIRECT("'Los "&amp;$A42&amp;"."&amp;$B42&amp;"'"&amp;"!A1")</f>
        <v>Das Preisblatt ist nicht vollständig ausgefüllt!</v>
      </c>
    </row>
    <row r="43" spans="1:13" s="6" customFormat="1">
      <c r="A43" s="9">
        <v>1</v>
      </c>
      <c r="B43" s="10">
        <v>15</v>
      </c>
      <c r="C43" s="10" t="s">
        <v>321</v>
      </c>
      <c r="D43" s="21" t="str" cm="1">
        <f t="array" aca="1" ref="D43" ca="1">INDIRECT("'Los "&amp;$A43&amp;"."&amp;$B43&amp;"'"&amp;"!b3")</f>
        <v>Albert-Schweitzer-Schule</v>
      </c>
      <c r="E43" s="185" cm="1">
        <f t="array" aca="1" ref="E43" ca="1">INDIRECT("'Los "&amp;$A43&amp;"."&amp;$B43&amp;"'"&amp;"!U2")</f>
        <v>0</v>
      </c>
      <c r="F43" s="185" cm="1">
        <f t="array" aca="1" ref="F43" ca="1">INDIRECT("'Los "&amp;$A43&amp;"."&amp;$B43&amp;"'"&amp;"!U3")</f>
        <v>0</v>
      </c>
      <c r="G43" s="185" cm="1">
        <f t="array" aca="1" ref="G43" ca="1">INDIRECT("'Los "&amp;$A43&amp;"."&amp;$B43&amp;"'"&amp;"!Q10")</f>
        <v>0</v>
      </c>
      <c r="H43" s="185" cm="1">
        <f t="array" aca="1" ref="H43" ca="1">INDIRECT("'Los "&amp;$A43&amp;"."&amp;$B43&amp;"'"&amp;"!U5")</f>
        <v>0</v>
      </c>
      <c r="I43" s="182"/>
      <c r="J43" s="182"/>
      <c r="K43" s="11" cm="1">
        <f t="array" aca="1" ref="K43" ca="1">INDIRECT("'Los "&amp;$A43&amp;"."&amp;$B43&amp;"'"&amp;"!R10")</f>
        <v>2150.08</v>
      </c>
      <c r="L43" s="11" cm="1">
        <f t="array" aca="1" ref="L43" ca="1">INDIRECT("'Los "&amp;$A43&amp;"."&amp;$B43&amp;"'"&amp;"!U6")</f>
        <v>12</v>
      </c>
      <c r="M43" s="12" t="str" cm="1">
        <f t="array" aca="1" ref="M43" ca="1">INDIRECT("'Los "&amp;$A43&amp;"."&amp;$B43&amp;"'"&amp;"!A1")</f>
        <v>Das Preisblatt ist nicht vollständig ausgefüllt!</v>
      </c>
    </row>
    <row r="44" spans="1:13" s="6" customFormat="1">
      <c r="A44" s="9">
        <v>1</v>
      </c>
      <c r="B44" s="10">
        <v>16</v>
      </c>
      <c r="C44" s="10" t="s">
        <v>321</v>
      </c>
      <c r="D44" s="21" t="str" cm="1">
        <f t="array" aca="1" ref="D44" ca="1">INDIRECT("'Los "&amp;$A44&amp;"."&amp;$B44&amp;"'"&amp;"!b3")</f>
        <v>Albert-Schweitzer-Turnhalle</v>
      </c>
      <c r="E44" s="185" cm="1">
        <f t="array" aca="1" ref="E44" ca="1">INDIRECT("'Los "&amp;$A44&amp;"."&amp;$B44&amp;"'"&amp;"!U2")</f>
        <v>0</v>
      </c>
      <c r="F44" s="185" cm="1">
        <f t="array" aca="1" ref="F44" ca="1">INDIRECT("'Los "&amp;$A44&amp;"."&amp;$B44&amp;"'"&amp;"!U3")</f>
        <v>0</v>
      </c>
      <c r="G44" s="185" cm="1">
        <f t="array" aca="1" ref="G44" ca="1">INDIRECT("'Los "&amp;$A44&amp;"."&amp;$B44&amp;"'"&amp;"!Q10")</f>
        <v>0</v>
      </c>
      <c r="H44" s="185" cm="1">
        <f t="array" aca="1" ref="H44" ca="1">INDIRECT("'Los "&amp;$A44&amp;"."&amp;$B44&amp;"'"&amp;"!U5")</f>
        <v>0</v>
      </c>
      <c r="I44" s="182"/>
      <c r="J44" s="182"/>
      <c r="K44" s="11" cm="1">
        <f t="array" aca="1" ref="K44" ca="1">INDIRECT("'Los "&amp;$A44&amp;"."&amp;$B44&amp;"'"&amp;"!R10")</f>
        <v>766.16</v>
      </c>
      <c r="L44" s="11" cm="1">
        <f t="array" aca="1" ref="L44" ca="1">INDIRECT("'Los "&amp;$A44&amp;"."&amp;$B44&amp;"'"&amp;"!U6")</f>
        <v>15</v>
      </c>
      <c r="M44" s="12" t="str" cm="1">
        <f t="array" aca="1" ref="M44" ca="1">INDIRECT("'Los "&amp;$A44&amp;"."&amp;$B44&amp;"'"&amp;"!A1")</f>
        <v>Das Preisblatt ist nicht vollständig ausgefüllt!</v>
      </c>
    </row>
    <row r="45" spans="1:13" s="6" customFormat="1">
      <c r="A45" s="9">
        <v>1</v>
      </c>
      <c r="B45" s="10">
        <v>17</v>
      </c>
      <c r="C45" s="10" t="s">
        <v>321</v>
      </c>
      <c r="D45" s="21" t="str" cm="1">
        <f t="array" aca="1" ref="D45" ca="1">INDIRECT("'Los "&amp;$A45&amp;"."&amp;$B45&amp;"'"&amp;"!b3")</f>
        <v>Künkelinschule</v>
      </c>
      <c r="E45" s="185" cm="1">
        <f t="array" aca="1" ref="E45" ca="1">INDIRECT("'Los "&amp;$A45&amp;"."&amp;$B45&amp;"'"&amp;"!U2")</f>
        <v>0</v>
      </c>
      <c r="F45" s="185" cm="1">
        <f t="array" aca="1" ref="F45" ca="1">INDIRECT("'Los "&amp;$A45&amp;"."&amp;$B45&amp;"'"&amp;"!U3")</f>
        <v>0</v>
      </c>
      <c r="G45" s="185" cm="1">
        <f t="array" aca="1" ref="G45" ca="1">INDIRECT("'Los "&amp;$A45&amp;"."&amp;$B45&amp;"'"&amp;"!Q10")</f>
        <v>0</v>
      </c>
      <c r="H45" s="185" cm="1">
        <f t="array" aca="1" ref="H45" ca="1">INDIRECT("'Los "&amp;$A45&amp;"."&amp;$B45&amp;"'"&amp;"!U5")</f>
        <v>0</v>
      </c>
      <c r="I45" s="182"/>
      <c r="J45" s="182"/>
      <c r="K45" s="11" cm="1">
        <f t="array" aca="1" ref="K45" ca="1">INDIRECT("'Los "&amp;$A45&amp;"."&amp;$B45&amp;"'"&amp;"!R10")</f>
        <v>1590.0400000000002</v>
      </c>
      <c r="L45" s="11" cm="1">
        <f t="array" aca="1" ref="L45" ca="1">INDIRECT("'Los "&amp;$A45&amp;"."&amp;$B45&amp;"'"&amp;"!U6")</f>
        <v>12</v>
      </c>
      <c r="M45" s="12" t="str" cm="1">
        <f t="array" aca="1" ref="M45" ca="1">INDIRECT("'Los "&amp;$A45&amp;"."&amp;$B45&amp;"'"&amp;"!A1")</f>
        <v>Das Preisblatt ist nicht vollständig ausgefüllt!</v>
      </c>
    </row>
    <row r="46" spans="1:13" s="6" customFormat="1">
      <c r="A46" s="9">
        <v>1</v>
      </c>
      <c r="B46" s="10">
        <v>18</v>
      </c>
      <c r="C46" s="10" t="s">
        <v>321</v>
      </c>
      <c r="D46" s="21" t="str" cm="1">
        <f t="array" aca="1" ref="D46" ca="1">INDIRECT("'Los "&amp;$A46&amp;"."&amp;$B46&amp;"'"&amp;"!b3")</f>
        <v xml:space="preserve">Schloßwallschule </v>
      </c>
      <c r="E46" s="185" cm="1">
        <f t="array" aca="1" ref="E46" ca="1">INDIRECT("'Los "&amp;$A46&amp;"."&amp;$B46&amp;"'"&amp;"!U2")</f>
        <v>0</v>
      </c>
      <c r="F46" s="185" cm="1">
        <f t="array" aca="1" ref="F46" ca="1">INDIRECT("'Los "&amp;$A46&amp;"."&amp;$B46&amp;"'"&amp;"!U3")</f>
        <v>0</v>
      </c>
      <c r="G46" s="185" cm="1">
        <f t="array" aca="1" ref="G46" ca="1">INDIRECT("'Los "&amp;$A46&amp;"."&amp;$B46&amp;"'"&amp;"!Q10")</f>
        <v>0</v>
      </c>
      <c r="H46" s="185" cm="1">
        <f t="array" aca="1" ref="H46" ca="1">INDIRECT("'Los "&amp;$A46&amp;"."&amp;$B46&amp;"'"&amp;"!U5")</f>
        <v>0</v>
      </c>
      <c r="I46" s="182"/>
      <c r="J46" s="182"/>
      <c r="K46" s="11" cm="1">
        <f t="array" aca="1" ref="K46" ca="1">INDIRECT("'Los "&amp;$A46&amp;"."&amp;$B46&amp;"'"&amp;"!R10")</f>
        <v>1757.6399999999996</v>
      </c>
      <c r="L46" s="11" cm="1">
        <f t="array" aca="1" ref="L46" ca="1">INDIRECT("'Los "&amp;$A46&amp;"."&amp;$B46&amp;"'"&amp;"!U6")</f>
        <v>12</v>
      </c>
      <c r="M46" s="12" t="str" cm="1">
        <f t="array" aca="1" ref="M46" ca="1">INDIRECT("'Los "&amp;$A46&amp;"."&amp;$B46&amp;"'"&amp;"!A1")</f>
        <v>Das Preisblatt ist nicht vollständig ausgefüllt!</v>
      </c>
    </row>
    <row r="47" spans="1:13">
      <c r="A47" s="13"/>
      <c r="B47" s="14"/>
      <c r="C47" s="14"/>
      <c r="D47" s="15" t="s">
        <v>116</v>
      </c>
      <c r="E47" s="189">
        <f ca="1">SUM(E29:E46)</f>
        <v>0</v>
      </c>
      <c r="F47" s="189">
        <f ca="1">SUM(F29:F46)</f>
        <v>0</v>
      </c>
      <c r="G47" s="252"/>
      <c r="H47" s="252"/>
      <c r="I47" s="252"/>
      <c r="J47" s="252"/>
      <c r="K47" s="181">
        <f ca="1">SUM(K29:K46)</f>
        <v>39397.390000000007</v>
      </c>
      <c r="L47" s="252"/>
      <c r="M47" s="252"/>
    </row>
    <row r="48" spans="1:13">
      <c r="A48" s="16"/>
      <c r="B48" s="17"/>
      <c r="C48" s="17"/>
      <c r="D48" s="18" t="s">
        <v>59</v>
      </c>
      <c r="E48" s="190">
        <f ca="1">SUM(E27,E47)</f>
        <v>0</v>
      </c>
      <c r="F48" s="190">
        <f ca="1">SUM(F27,F47)</f>
        <v>0</v>
      </c>
      <c r="G48" s="255"/>
      <c r="H48" s="255"/>
      <c r="I48" s="255"/>
      <c r="J48" s="255"/>
      <c r="K48" s="190">
        <f ca="1">SUM(K27,K47)</f>
        <v>5477038.0321000004</v>
      </c>
      <c r="L48" s="256"/>
      <c r="M48" s="257"/>
    </row>
    <row r="49" spans="1:13" customFormat="1" ht="13.5" thickBot="1">
      <c r="E49" s="179"/>
      <c r="F49" s="179"/>
      <c r="G49" s="179"/>
      <c r="H49" s="179"/>
      <c r="I49" s="179"/>
      <c r="J49" s="179"/>
      <c r="K49" s="179"/>
      <c r="L49" s="179"/>
    </row>
    <row r="50" spans="1:13" s="6" customFormat="1" ht="39" thickBot="1">
      <c r="A50" s="7" t="s">
        <v>76</v>
      </c>
      <c r="B50" s="7" t="s">
        <v>44</v>
      </c>
      <c r="C50" s="7" t="s">
        <v>67</v>
      </c>
      <c r="D50" s="7" t="s">
        <v>57</v>
      </c>
      <c r="E50" s="178" t="s">
        <v>53</v>
      </c>
      <c r="F50" s="178" t="s">
        <v>58</v>
      </c>
      <c r="G50" s="178" t="s">
        <v>64</v>
      </c>
      <c r="H50" s="178" t="s">
        <v>306</v>
      </c>
      <c r="I50" s="178" t="s">
        <v>307</v>
      </c>
      <c r="J50" s="178" t="s">
        <v>308</v>
      </c>
      <c r="K50" s="174" t="s">
        <v>45</v>
      </c>
      <c r="L50" s="178" t="s">
        <v>63</v>
      </c>
      <c r="M50" s="8" t="s">
        <v>62</v>
      </c>
    </row>
    <row r="51" spans="1:13" ht="15.75" thickTop="1">
      <c r="A51" s="13" t="str">
        <f>"Unterhaltsreinigung Los "&amp;A52</f>
        <v>Unterhaltsreinigung Los 2</v>
      </c>
      <c r="B51" s="14"/>
      <c r="C51" s="14"/>
      <c r="D51" s="15"/>
      <c r="E51" s="191"/>
      <c r="F51" s="191"/>
      <c r="G51" s="19"/>
      <c r="H51" s="19"/>
      <c r="I51" s="19"/>
      <c r="J51" s="19"/>
      <c r="K51" s="192"/>
      <c r="L51" s="180"/>
      <c r="M51" s="20"/>
    </row>
    <row r="52" spans="1:13" s="6" customFormat="1">
      <c r="A52" s="10">
        <v>2</v>
      </c>
      <c r="B52" s="10">
        <v>1</v>
      </c>
      <c r="C52" s="10" t="s">
        <v>68</v>
      </c>
      <c r="D52" s="21" t="str" cm="1">
        <f t="array" aca="1" ref="D52" ca="1">INDIRECT("'Los "&amp;$A52&amp;"."&amp;$B52&amp;"'"&amp;"!b3")</f>
        <v xml:space="preserve">Stadtmuseum </v>
      </c>
      <c r="E52" s="185" cm="1">
        <f t="array" aca="1" ref="E52" ca="1">INDIRECT("'Los "&amp;$A52&amp;"."&amp;$B52&amp;"'"&amp;"!O2")</f>
        <v>0</v>
      </c>
      <c r="F52" s="185" cm="1">
        <f t="array" aca="1" ref="F52" ca="1">INDIRECT("'Los "&amp;$A52&amp;"."&amp;$B52&amp;"'"&amp;"!O3")</f>
        <v>0</v>
      </c>
      <c r="G52" s="185" cm="1">
        <f t="array" aca="1" ref="G52" ca="1">INDIRECT("'Los "&amp;$A52&amp;"."&amp;$B52&amp;"'"&amp;"!K10")</f>
        <v>0</v>
      </c>
      <c r="H52" s="185" cm="1">
        <f t="array" aca="1" ref="H52" ca="1">INDIRECT("'Los "&amp;$A52&amp;"."&amp;$B52&amp;"'"&amp;"!O5")</f>
        <v>0</v>
      </c>
      <c r="I52" s="182"/>
      <c r="J52" s="182"/>
      <c r="K52" s="11" cm="1">
        <f t="array" aca="1" ref="K52" ca="1">INDIRECT("'Los "&amp;$A52&amp;"."&amp;$B52&amp;"'"&amp;"!L10")</f>
        <v>208355.18830000001</v>
      </c>
      <c r="L52" s="11" cm="1">
        <f t="array" aca="1" ref="L52" ca="1">INDIRECT("'Los "&amp;$A52&amp;"."&amp;$B52&amp;"'"&amp;"!O6")</f>
        <v>230</v>
      </c>
      <c r="M52" s="12" t="str" cm="1">
        <f t="array" aca="1" ref="M52" ca="1">INDIRECT("'Los "&amp;$A52&amp;"."&amp;$B52&amp;"'"&amp;"!A1")</f>
        <v>Das Preisblatt ist nicht vollständig ausgefüllt!</v>
      </c>
    </row>
    <row r="53" spans="1:13" s="6" customFormat="1">
      <c r="A53" s="10">
        <v>2</v>
      </c>
      <c r="B53" s="10">
        <v>2</v>
      </c>
      <c r="C53" s="10" t="s">
        <v>68</v>
      </c>
      <c r="D53" s="21" t="str" cm="1">
        <f t="array" aca="1" ref="D53" ca="1">INDIRECT("'Los "&amp;$A53&amp;"."&amp;$B53&amp;"'"&amp;"!b3")</f>
        <v>Öffentliche WC-Anlage</v>
      </c>
      <c r="E53" s="185" cm="1">
        <f t="array" aca="1" ref="E53" ca="1">INDIRECT("'Los "&amp;$A53&amp;"."&amp;$B53&amp;"'"&amp;"!S2")</f>
        <v>0</v>
      </c>
      <c r="F53" s="185" cm="1">
        <f t="array" aca="1" ref="F53" ca="1">INDIRECT("'Los "&amp;$A53&amp;"."&amp;$B53&amp;"'"&amp;"!S3")</f>
        <v>0</v>
      </c>
      <c r="G53" s="185" cm="1">
        <f t="array" aca="1" ref="G53" ca="1">INDIRECT("'Los "&amp;$A53&amp;"."&amp;$B53&amp;"'"&amp;"!S4")</f>
        <v>0</v>
      </c>
      <c r="H53" s="185" cm="1">
        <f t="array" aca="1" ref="H53" ca="1">INDIRECT("'Los "&amp;$A53&amp;"."&amp;$B53&amp;"'"&amp;"!K6")</f>
        <v>0</v>
      </c>
      <c r="I53" s="185" cm="1">
        <f t="array" aca="1" ref="I53" ca="1">INDIRECT("'Los "&amp;$A53&amp;"."&amp;$B53&amp;"'"&amp;"!M6")</f>
        <v>0</v>
      </c>
      <c r="J53" s="185" cm="1">
        <f t="array" aca="1" ref="J53" ca="1">INDIRECT("'Los "&amp;$A53&amp;"."&amp;$B53&amp;"'"&amp;"!O6")</f>
        <v>0</v>
      </c>
      <c r="K53" s="11" cm="1">
        <f t="array" aca="1" ref="K53" ca="1">INDIRECT("'Los "&amp;$A53&amp;"."&amp;$B53&amp;"'"&amp;"!S6")</f>
        <v>3758.4224999999997</v>
      </c>
      <c r="L53" s="11" cm="1">
        <f t="array" aca="1" ref="L53" ca="1">INDIRECT("'Los "&amp;$A53&amp;"."&amp;$B53&amp;"'"&amp;"!I7")</f>
        <v>65</v>
      </c>
      <c r="M53" s="12" t="str" cm="1">
        <f t="array" aca="1" ref="M53" ca="1">INDIRECT("'Los "&amp;$A53&amp;"."&amp;$B53&amp;"'"&amp;"!Q1")</f>
        <v>Das Preisblatt ist nicht vollständig ausgefüllt!</v>
      </c>
    </row>
    <row r="54" spans="1:13" s="6" customFormat="1">
      <c r="A54" s="10">
        <v>2</v>
      </c>
      <c r="B54" s="10">
        <v>3</v>
      </c>
      <c r="C54" s="10" t="s">
        <v>68</v>
      </c>
      <c r="D54" s="21" t="str" cm="1">
        <f t="array" aca="1" ref="D54" ca="1">INDIRECT("'Los "&amp;$A54&amp;"."&amp;$B54&amp;"'"&amp;"!b3")</f>
        <v>Sporthalle BZ Schlichten</v>
      </c>
      <c r="E54" s="185" cm="1">
        <f t="array" aca="1" ref="E54" ca="1">INDIRECT("'Los "&amp;$A54&amp;"."&amp;$B54&amp;"'"&amp;"!O2")</f>
        <v>0</v>
      </c>
      <c r="F54" s="185" cm="1">
        <f t="array" aca="1" ref="F54" ca="1">INDIRECT("'Los "&amp;$A54&amp;"."&amp;$B54&amp;"'"&amp;"!O3")</f>
        <v>0</v>
      </c>
      <c r="G54" s="185" cm="1">
        <f t="array" aca="1" ref="G54" ca="1">INDIRECT("'Los "&amp;$A54&amp;"."&amp;$B54&amp;"'"&amp;"!K10")</f>
        <v>0</v>
      </c>
      <c r="H54" s="185" cm="1">
        <f t="array" aca="1" ref="H54" ca="1">INDIRECT("'Los "&amp;$A54&amp;"."&amp;$B54&amp;"'"&amp;"!O5")</f>
        <v>0</v>
      </c>
      <c r="I54" s="182"/>
      <c r="J54" s="182"/>
      <c r="K54" s="11" cm="1">
        <f t="array" aca="1" ref="K54" ca="1">INDIRECT("'Los "&amp;$A54&amp;"."&amp;$B54&amp;"'"&amp;"!L10")</f>
        <v>156709.88450000004</v>
      </c>
      <c r="L54" s="11" cm="1">
        <f t="array" aca="1" ref="L54" ca="1">INDIRECT("'Los "&amp;$A54&amp;"."&amp;$B54&amp;"'"&amp;"!O6")</f>
        <v>205</v>
      </c>
      <c r="M54" s="12" t="str" cm="1">
        <f t="array" aca="1" ref="M54" ca="1">INDIRECT("'Los "&amp;$A54&amp;"."&amp;$B54&amp;"'"&amp;"!A1")</f>
        <v>Das Preisblatt ist nicht vollständig ausgefüllt!</v>
      </c>
    </row>
    <row r="55" spans="1:13" s="6" customFormat="1">
      <c r="A55" s="10">
        <v>2</v>
      </c>
      <c r="B55" s="10">
        <v>4</v>
      </c>
      <c r="C55" s="10" t="s">
        <v>68</v>
      </c>
      <c r="D55" s="21" t="str" cm="1">
        <f t="array" aca="1" ref="D55" ca="1">INDIRECT("'Los "&amp;$A55&amp;"."&amp;$B55&amp;"'"&amp;"!b3")</f>
        <v>Kindergarten Schlichten</v>
      </c>
      <c r="E55" s="185" cm="1">
        <f t="array" aca="1" ref="E55" ca="1">INDIRECT("'Los "&amp;$A55&amp;"."&amp;$B55&amp;"'"&amp;"!O2")</f>
        <v>0</v>
      </c>
      <c r="F55" s="185" cm="1">
        <f t="array" aca="1" ref="F55" ca="1">INDIRECT("'Los "&amp;$A55&amp;"."&amp;$B55&amp;"'"&amp;"!O3")</f>
        <v>0</v>
      </c>
      <c r="G55" s="185" cm="1">
        <f t="array" aca="1" ref="G55" ca="1">INDIRECT("'Los "&amp;$A55&amp;"."&amp;$B55&amp;"'"&amp;"!K10")</f>
        <v>0</v>
      </c>
      <c r="H55" s="185" cm="1">
        <f t="array" aca="1" ref="H55" ca="1">INDIRECT("'Los "&amp;$A55&amp;"."&amp;$B55&amp;"'"&amp;"!O5")</f>
        <v>0</v>
      </c>
      <c r="I55" s="182"/>
      <c r="J55" s="182"/>
      <c r="K55" s="11" cm="1">
        <f t="array" aca="1" ref="K55" ca="1">INDIRECT("'Los "&amp;$A55&amp;"."&amp;$B55&amp;"'"&amp;"!L10")</f>
        <v>44976.309199999996</v>
      </c>
      <c r="L55" s="11" cm="1">
        <f t="array" aca="1" ref="L55" ca="1">INDIRECT("'Los "&amp;$A55&amp;"."&amp;$B55&amp;"'"&amp;"!O6")</f>
        <v>140</v>
      </c>
      <c r="M55" s="12" t="str" cm="1">
        <f t="array" aca="1" ref="M55" ca="1">INDIRECT("'Los "&amp;$A55&amp;"."&amp;$B55&amp;"'"&amp;"!A1")</f>
        <v>Das Preisblatt ist nicht vollständig ausgefüllt!</v>
      </c>
    </row>
    <row r="56" spans="1:13" s="6" customFormat="1">
      <c r="A56" s="10">
        <v>2</v>
      </c>
      <c r="B56" s="10">
        <v>5</v>
      </c>
      <c r="C56" s="10" t="s">
        <v>68</v>
      </c>
      <c r="D56" s="21" t="str" cm="1">
        <f t="array" aca="1" ref="D56" ca="1">INDIRECT("'Los "&amp;$A56&amp;"."&amp;$B56&amp;"'"&amp;"!b3")</f>
        <v>Kindergarten Kärntner Straße</v>
      </c>
      <c r="E56" s="185" cm="1">
        <f t="array" aca="1" ref="E56" ca="1">INDIRECT("'Los "&amp;$A56&amp;"."&amp;$B56&amp;"'"&amp;"!O2")</f>
        <v>0</v>
      </c>
      <c r="F56" s="185" cm="1">
        <f t="array" aca="1" ref="F56" ca="1">INDIRECT("'Los "&amp;$A56&amp;"."&amp;$B56&amp;"'"&amp;"!O3")</f>
        <v>0</v>
      </c>
      <c r="G56" s="185" cm="1">
        <f t="array" aca="1" ref="G56" ca="1">INDIRECT("'Los "&amp;$A56&amp;"."&amp;$B56&amp;"'"&amp;"!K10")</f>
        <v>0</v>
      </c>
      <c r="H56" s="185" cm="1">
        <f t="array" aca="1" ref="H56" ca="1">INDIRECT("'Los "&amp;$A56&amp;"."&amp;$B56&amp;"'"&amp;"!O5")</f>
        <v>0</v>
      </c>
      <c r="I56" s="182"/>
      <c r="J56" s="182"/>
      <c r="K56" s="11" cm="1">
        <f t="array" aca="1" ref="K56" ca="1">INDIRECT("'Los "&amp;$A56&amp;"."&amp;$B56&amp;"'"&amp;"!L10")</f>
        <v>50627.025499999996</v>
      </c>
      <c r="L56" s="11" cm="1">
        <f t="array" aca="1" ref="L56" ca="1">INDIRECT("'Los "&amp;$A56&amp;"."&amp;$B56&amp;"'"&amp;"!O6")</f>
        <v>135</v>
      </c>
      <c r="M56" s="12" t="str" cm="1">
        <f t="array" aca="1" ref="M56" ca="1">INDIRECT("'Los "&amp;$A56&amp;"."&amp;$B56&amp;"'"&amp;"!A1")</f>
        <v>Das Preisblatt ist nicht vollständig ausgefüllt!</v>
      </c>
    </row>
    <row r="57" spans="1:13" s="6" customFormat="1">
      <c r="A57" s="10">
        <v>2</v>
      </c>
      <c r="B57" s="10">
        <v>6</v>
      </c>
      <c r="C57" s="10" t="s">
        <v>68</v>
      </c>
      <c r="D57" s="21" t="str" cm="1">
        <f t="array" aca="1" ref="D57" ca="1">INDIRECT("'Los "&amp;$A57&amp;"."&amp;$B57&amp;"'"&amp;"!b3")</f>
        <v xml:space="preserve">Bronnbachhalle Weiler </v>
      </c>
      <c r="E57" s="185" cm="1">
        <f t="array" aca="1" ref="E57" ca="1">INDIRECT("'Los "&amp;$A57&amp;"."&amp;$B57&amp;"'"&amp;"!O2")</f>
        <v>0</v>
      </c>
      <c r="F57" s="185" cm="1">
        <f t="array" aca="1" ref="F57" ca="1">INDIRECT("'Los "&amp;$A57&amp;"."&amp;$B57&amp;"'"&amp;"!O3")</f>
        <v>0</v>
      </c>
      <c r="G57" s="185" cm="1">
        <f t="array" aca="1" ref="G57" ca="1">INDIRECT("'Los "&amp;$A57&amp;"."&amp;$B57&amp;"'"&amp;"!K10")</f>
        <v>0</v>
      </c>
      <c r="H57" s="185" cm="1">
        <f t="array" aca="1" ref="H57" ca="1">INDIRECT("'Los "&amp;$A57&amp;"."&amp;$B57&amp;"'"&amp;"!O5")</f>
        <v>0</v>
      </c>
      <c r="I57" s="182"/>
      <c r="J57" s="182"/>
      <c r="K57" s="11" cm="1">
        <f t="array" aca="1" ref="K57" ca="1">INDIRECT("'Los "&amp;$A57&amp;"."&amp;$B57&amp;"'"&amp;"!L10")</f>
        <v>319377.10670000006</v>
      </c>
      <c r="L57" s="11" cm="1">
        <f t="array" aca="1" ref="L57" ca="1">INDIRECT("'Los "&amp;$A57&amp;"."&amp;$B57&amp;"'"&amp;"!O6")</f>
        <v>220</v>
      </c>
      <c r="M57" s="12" t="str" cm="1">
        <f t="array" aca="1" ref="M57" ca="1">INDIRECT("'Los "&amp;$A57&amp;"."&amp;$B57&amp;"'"&amp;"!A1")</f>
        <v>Das Preisblatt ist nicht vollständig ausgefüllt!</v>
      </c>
    </row>
    <row r="58" spans="1:13" s="6" customFormat="1">
      <c r="A58" s="10">
        <v>2</v>
      </c>
      <c r="B58" s="10">
        <v>7</v>
      </c>
      <c r="C58" s="10" t="s">
        <v>68</v>
      </c>
      <c r="D58" s="21" t="str" cm="1">
        <f t="array" aca="1" ref="D58" ca="1">INDIRECT("'Los "&amp;$A58&amp;"."&amp;$B58&amp;"'"&amp;"!b3")</f>
        <v xml:space="preserve">Schurwaldschule </v>
      </c>
      <c r="E58" s="185" cm="1">
        <f t="array" aca="1" ref="E58" ca="1">INDIRECT("'Los "&amp;$A58&amp;"."&amp;$B58&amp;"'"&amp;"!O2")</f>
        <v>0</v>
      </c>
      <c r="F58" s="185" cm="1">
        <f t="array" aca="1" ref="F58" ca="1">INDIRECT("'Los "&amp;$A58&amp;"."&amp;$B58&amp;"'"&amp;"!O3")</f>
        <v>0</v>
      </c>
      <c r="G58" s="185" cm="1">
        <f t="array" aca="1" ref="G58" ca="1">INDIRECT("'Los "&amp;$A58&amp;"."&amp;$B58&amp;"'"&amp;"!K10")</f>
        <v>0</v>
      </c>
      <c r="H58" s="185" cm="1">
        <f t="array" aca="1" ref="H58" ca="1">INDIRECT("'Los "&amp;$A58&amp;"."&amp;$B58&amp;"'"&amp;"!O5")</f>
        <v>0</v>
      </c>
      <c r="I58" s="182"/>
      <c r="J58" s="182"/>
      <c r="K58" s="11" cm="1">
        <f t="array" aca="1" ref="K58" ca="1">INDIRECT("'Los "&amp;$A58&amp;"."&amp;$B58&amp;"'"&amp;"!L10")</f>
        <v>137956.64500000002</v>
      </c>
      <c r="L58" s="11" cm="1">
        <f t="array" aca="1" ref="L58" ca="1">INDIRECT("'Los "&amp;$A58&amp;"."&amp;$B58&amp;"'"&amp;"!O6")</f>
        <v>185</v>
      </c>
      <c r="M58" s="12" t="str" cm="1">
        <f t="array" aca="1" ref="M58" ca="1">INDIRECT("'Los "&amp;$A58&amp;"."&amp;$B58&amp;"'"&amp;"!A1")</f>
        <v>Das Preisblatt ist nicht vollständig ausgefüllt!</v>
      </c>
    </row>
    <row r="59" spans="1:13" s="6" customFormat="1">
      <c r="A59" s="10">
        <v>2</v>
      </c>
      <c r="B59" s="10">
        <v>8</v>
      </c>
      <c r="C59" s="10" t="s">
        <v>68</v>
      </c>
      <c r="D59" s="21" t="str" cm="1">
        <f t="array" aca="1" ref="D59" ca="1">INDIRECT("'Los "&amp;$A59&amp;"."&amp;$B59&amp;"'"&amp;"!b3")</f>
        <v>Schurwaldhalle</v>
      </c>
      <c r="E59" s="185" cm="1">
        <f t="array" aca="1" ref="E59" ca="1">INDIRECT("'Los "&amp;$A59&amp;"."&amp;$B59&amp;"'"&amp;"!O2")</f>
        <v>0</v>
      </c>
      <c r="F59" s="185" cm="1">
        <f t="array" aca="1" ref="F59" ca="1">INDIRECT("'Los "&amp;$A59&amp;"."&amp;$B59&amp;"'"&amp;"!O3")</f>
        <v>0</v>
      </c>
      <c r="G59" s="185" cm="1">
        <f t="array" aca="1" ref="G59" ca="1">INDIRECT("'Los "&amp;$A59&amp;"."&amp;$B59&amp;"'"&amp;"!K10")</f>
        <v>0</v>
      </c>
      <c r="H59" s="185" cm="1">
        <f t="array" aca="1" ref="H59" ca="1">INDIRECT("'Los "&amp;$A59&amp;"."&amp;$B59&amp;"'"&amp;"!O5")</f>
        <v>0</v>
      </c>
      <c r="I59" s="182"/>
      <c r="J59" s="182"/>
      <c r="K59" s="11" cm="1">
        <f t="array" aca="1" ref="K59" ca="1">INDIRECT("'Los "&amp;$A59&amp;"."&amp;$B59&amp;"'"&amp;"!L10")</f>
        <v>189843.92810000002</v>
      </c>
      <c r="L59" s="11" cm="1">
        <f t="array" aca="1" ref="L59" ca="1">INDIRECT("'Los "&amp;$A59&amp;"."&amp;$B59&amp;"'"&amp;"!O6")</f>
        <v>200</v>
      </c>
      <c r="M59" s="12" t="str" cm="1">
        <f t="array" aca="1" ref="M59" ca="1">INDIRECT("'Los "&amp;$A59&amp;"."&amp;$B59&amp;"'"&amp;"!A1")</f>
        <v>Das Preisblatt ist nicht vollständig ausgefüllt!</v>
      </c>
    </row>
    <row r="60" spans="1:13" s="6" customFormat="1">
      <c r="A60" s="10">
        <v>2</v>
      </c>
      <c r="B60" s="10">
        <v>9</v>
      </c>
      <c r="C60" s="10" t="s">
        <v>68</v>
      </c>
      <c r="D60" s="21" t="str" cm="1">
        <f t="array" aca="1" ref="D60" ca="1">INDIRECT("'Los "&amp;$A60&amp;"."&amp;$B60&amp;"'"&amp;"!b3")</f>
        <v>Gemeinschaftsschule Rainbrunnen</v>
      </c>
      <c r="E60" s="185" cm="1">
        <f t="array" aca="1" ref="E60" ca="1">INDIRECT("'Los "&amp;$A60&amp;"."&amp;$B60&amp;"'"&amp;"!O2")</f>
        <v>0</v>
      </c>
      <c r="F60" s="185" cm="1">
        <f t="array" aca="1" ref="F60" ca="1">INDIRECT("'Los "&amp;$A60&amp;"."&amp;$B60&amp;"'"&amp;"!O3")</f>
        <v>0</v>
      </c>
      <c r="G60" s="185" cm="1">
        <f t="array" aca="1" ref="G60" ca="1">INDIRECT("'Los "&amp;$A60&amp;"."&amp;$B60&amp;"'"&amp;"!K10")</f>
        <v>0</v>
      </c>
      <c r="H60" s="185" cm="1">
        <f t="array" aca="1" ref="H60" ca="1">INDIRECT("'Los "&amp;$A60&amp;"."&amp;$B60&amp;"'"&amp;"!O5")</f>
        <v>0</v>
      </c>
      <c r="I60" s="182"/>
      <c r="J60" s="182"/>
      <c r="K60" s="11" cm="1">
        <f t="array" aca="1" ref="K60" ca="1">INDIRECT("'Los "&amp;$A60&amp;"."&amp;$B60&amp;"'"&amp;"!L10")</f>
        <v>342236.87699999986</v>
      </c>
      <c r="L60" s="11" cm="1">
        <f t="array" aca="1" ref="L60" ca="1">INDIRECT("'Los "&amp;$A60&amp;"."&amp;$B60&amp;"'"&amp;"!O6")</f>
        <v>180</v>
      </c>
      <c r="M60" s="12" t="str" cm="1">
        <f t="array" aca="1" ref="M60" ca="1">INDIRECT("'Los "&amp;$A60&amp;"."&amp;$B60&amp;"'"&amp;"!A1")</f>
        <v>Das Preisblatt ist nicht vollständig ausgefüllt!</v>
      </c>
    </row>
    <row r="61" spans="1:13" s="6" customFormat="1">
      <c r="A61" s="10">
        <v>2</v>
      </c>
      <c r="B61" s="10">
        <v>10</v>
      </c>
      <c r="C61" s="10" t="s">
        <v>68</v>
      </c>
      <c r="D61" s="21" t="str" cm="1">
        <f t="array" aca="1" ref="D61" ca="1">INDIRECT("'Los "&amp;$A61&amp;"."&amp;$B61&amp;"'"&amp;"!b3")</f>
        <v>Kindergarten Rainbrunnen</v>
      </c>
      <c r="E61" s="185" cm="1">
        <f t="array" aca="1" ref="E61" ca="1">INDIRECT("'Los "&amp;$A61&amp;"."&amp;$B61&amp;"'"&amp;"!O2")</f>
        <v>0</v>
      </c>
      <c r="F61" s="185" cm="1">
        <f t="array" aca="1" ref="F61" ca="1">INDIRECT("'Los "&amp;$A61&amp;"."&amp;$B61&amp;"'"&amp;"!O3")</f>
        <v>0</v>
      </c>
      <c r="G61" s="185" cm="1">
        <f t="array" aca="1" ref="G61" ca="1">INDIRECT("'Los "&amp;$A61&amp;"."&amp;$B61&amp;"'"&amp;"!K10")</f>
        <v>0</v>
      </c>
      <c r="H61" s="185" cm="1">
        <f t="array" aca="1" ref="H61" ca="1">INDIRECT("'Los "&amp;$A61&amp;"."&amp;$B61&amp;"'"&amp;"!O5")</f>
        <v>0</v>
      </c>
      <c r="I61" s="182"/>
      <c r="J61" s="182"/>
      <c r="K61" s="11" cm="1">
        <f t="array" aca="1" ref="K61" ca="1">INDIRECT("'Los "&amp;$A61&amp;"."&amp;$B61&amp;"'"&amp;"!L10")</f>
        <v>69063.493499999997</v>
      </c>
      <c r="L61" s="11" cm="1">
        <f t="array" aca="1" ref="L61" ca="1">INDIRECT("'Los "&amp;$A61&amp;"."&amp;$B61&amp;"'"&amp;"!O6")</f>
        <v>140</v>
      </c>
      <c r="M61" s="12" t="str" cm="1">
        <f t="array" aca="1" ref="M61" ca="1">INDIRECT("'Los "&amp;$A61&amp;"."&amp;$B61&amp;"'"&amp;"!A1")</f>
        <v>Das Preisblatt ist nicht vollständig ausgefüllt!</v>
      </c>
    </row>
    <row r="62" spans="1:13" s="6" customFormat="1">
      <c r="A62" s="10">
        <v>2</v>
      </c>
      <c r="B62" s="10">
        <v>11</v>
      </c>
      <c r="C62" s="10" t="s">
        <v>68</v>
      </c>
      <c r="D62" s="21" t="str" cm="1">
        <f t="array" aca="1" ref="D62" ca="1">INDIRECT("'Los "&amp;$A62&amp;"."&amp;$B62&amp;"'"&amp;"!b3")</f>
        <v>Sporthalle Rainbrunnen</v>
      </c>
      <c r="E62" s="185" cm="1">
        <f t="array" aca="1" ref="E62" ca="1">INDIRECT("'Los "&amp;$A62&amp;"."&amp;$B62&amp;"'"&amp;"!O2")</f>
        <v>0</v>
      </c>
      <c r="F62" s="185" cm="1">
        <f t="array" aca="1" ref="F62" ca="1">INDIRECT("'Los "&amp;$A62&amp;"."&amp;$B62&amp;"'"&amp;"!O3")</f>
        <v>0</v>
      </c>
      <c r="G62" s="185" cm="1">
        <f t="array" aca="1" ref="G62" ca="1">INDIRECT("'Los "&amp;$A62&amp;"."&amp;$B62&amp;"'"&amp;"!K10")</f>
        <v>0</v>
      </c>
      <c r="H62" s="185" cm="1">
        <f t="array" aca="1" ref="H62" ca="1">INDIRECT("'Los "&amp;$A62&amp;"."&amp;$B62&amp;"'"&amp;"!O5")</f>
        <v>0</v>
      </c>
      <c r="I62" s="182"/>
      <c r="J62" s="182"/>
      <c r="K62" s="11" cm="1">
        <f t="array" aca="1" ref="K62" ca="1">INDIRECT("'Los "&amp;$A62&amp;"."&amp;$B62&amp;"'"&amp;"!L10")</f>
        <v>257265.47750000001</v>
      </c>
      <c r="L62" s="11" cm="1">
        <f t="array" aca="1" ref="L62" ca="1">INDIRECT("'Los "&amp;$A62&amp;"."&amp;$B62&amp;"'"&amp;"!O6")</f>
        <v>235</v>
      </c>
      <c r="M62" s="12" t="str" cm="1">
        <f t="array" aca="1" ref="M62" ca="1">INDIRECT("'Los "&amp;$A62&amp;"."&amp;$B62&amp;"'"&amp;"!A1")</f>
        <v>Das Preisblatt ist nicht vollständig ausgefüllt!</v>
      </c>
    </row>
    <row r="63" spans="1:13" s="6" customFormat="1">
      <c r="A63" s="10">
        <v>2</v>
      </c>
      <c r="B63" s="10">
        <v>12</v>
      </c>
      <c r="C63" s="10" t="s">
        <v>68</v>
      </c>
      <c r="D63" s="21" t="str" cm="1">
        <f t="array" aca="1" ref="D63" ca="1">INDIRECT("'Los "&amp;$A63&amp;"."&amp;$B63&amp;"'"&amp;"!b3")</f>
        <v>Otfried-Preußler-Grundschule</v>
      </c>
      <c r="E63" s="185" cm="1">
        <f t="array" aca="1" ref="E63" ca="1">INDIRECT("'Los "&amp;$A63&amp;"."&amp;$B63&amp;"'"&amp;"!O2")</f>
        <v>0</v>
      </c>
      <c r="F63" s="185" cm="1">
        <f t="array" aca="1" ref="F63" ca="1">INDIRECT("'Los "&amp;$A63&amp;"."&amp;$B63&amp;"'"&amp;"!O3")</f>
        <v>0</v>
      </c>
      <c r="G63" s="185" cm="1">
        <f t="array" aca="1" ref="G63" ca="1">INDIRECT("'Los "&amp;$A63&amp;"."&amp;$B63&amp;"'"&amp;"!K10")</f>
        <v>0</v>
      </c>
      <c r="H63" s="185" cm="1">
        <f t="array" aca="1" ref="H63" ca="1">INDIRECT("'Los "&amp;$A63&amp;"."&amp;$B63&amp;"'"&amp;"!O5")</f>
        <v>0</v>
      </c>
      <c r="I63" s="182"/>
      <c r="J63" s="182"/>
      <c r="K63" s="11" cm="1">
        <f t="array" aca="1" ref="K63" ca="1">INDIRECT("'Los "&amp;$A63&amp;"."&amp;$B63&amp;"'"&amp;"!L10")</f>
        <v>147732.88310000001</v>
      </c>
      <c r="L63" s="11" cm="1">
        <f t="array" aca="1" ref="L63" ca="1">INDIRECT("'Los "&amp;$A63&amp;"."&amp;$B63&amp;"'"&amp;"!O6")</f>
        <v>175</v>
      </c>
      <c r="M63" s="12" t="str" cm="1">
        <f t="array" aca="1" ref="M63" ca="1">INDIRECT("'Los "&amp;$A63&amp;"."&amp;$B63&amp;"'"&amp;"!A1")</f>
        <v>Das Preisblatt ist nicht vollständig ausgefüllt!</v>
      </c>
    </row>
    <row r="64" spans="1:13" s="6" customFormat="1">
      <c r="A64" s="10">
        <v>2</v>
      </c>
      <c r="B64" s="10">
        <v>13</v>
      </c>
      <c r="C64" s="10" t="s">
        <v>68</v>
      </c>
      <c r="D64" s="21" t="str" cm="1">
        <f t="array" aca="1" ref="D64" ca="1">INDIRECT("'Los "&amp;$A64&amp;"."&amp;$B64&amp;"'"&amp;"!b3")</f>
        <v>Reinhold-Maier-Schule Weiler</v>
      </c>
      <c r="E64" s="185" cm="1">
        <f t="array" aca="1" ref="E64" ca="1">INDIRECT("'Los "&amp;$A64&amp;"."&amp;$B64&amp;"'"&amp;"!O2")</f>
        <v>0</v>
      </c>
      <c r="F64" s="185" cm="1">
        <f t="array" aca="1" ref="F64" ca="1">INDIRECT("'Los "&amp;$A64&amp;"."&amp;$B64&amp;"'"&amp;"!O3")</f>
        <v>0</v>
      </c>
      <c r="G64" s="185" cm="1">
        <f t="array" aca="1" ref="G64" ca="1">INDIRECT("'Los "&amp;$A64&amp;"."&amp;$B64&amp;"'"&amp;"!K10")</f>
        <v>0</v>
      </c>
      <c r="H64" s="185" cm="1">
        <f t="array" aca="1" ref="H64" ca="1">INDIRECT("'Los "&amp;$A64&amp;"."&amp;$B64&amp;"'"&amp;"!O5")</f>
        <v>0</v>
      </c>
      <c r="I64" s="182"/>
      <c r="J64" s="182"/>
      <c r="K64" s="11" cm="1">
        <f t="array" aca="1" ref="K64" ca="1">INDIRECT("'Los "&amp;$A64&amp;"."&amp;$B64&amp;"'"&amp;"!L10")</f>
        <v>210348.09599999996</v>
      </c>
      <c r="L64" s="11" cm="1">
        <f t="array" aca="1" ref="L64" ca="1">INDIRECT("'Los "&amp;$A64&amp;"."&amp;$B64&amp;"'"&amp;"!O6")</f>
        <v>180</v>
      </c>
      <c r="M64" s="12" t="str" cm="1">
        <f t="array" aca="1" ref="M64" ca="1">INDIRECT("'Los "&amp;$A64&amp;"."&amp;$B64&amp;"'"&amp;"!A1")</f>
        <v>Das Preisblatt ist nicht vollständig ausgefüllt!</v>
      </c>
    </row>
    <row r="65" spans="1:13" s="6" customFormat="1">
      <c r="A65" s="10">
        <v>2</v>
      </c>
      <c r="B65" s="10">
        <v>14</v>
      </c>
      <c r="C65" s="10" t="s">
        <v>68</v>
      </c>
      <c r="D65" s="21" t="str" cm="1">
        <f t="array" aca="1" ref="D65" ca="1">INDIRECT("'Los "&amp;$A65&amp;"."&amp;$B65&amp;"'"&amp;"!b3")</f>
        <v xml:space="preserve">Lauswiesenhalle </v>
      </c>
      <c r="E65" s="185" cm="1">
        <f t="array" aca="1" ref="E65" ca="1">INDIRECT("'Los "&amp;$A65&amp;"."&amp;$B65&amp;"'"&amp;"!O2")</f>
        <v>0</v>
      </c>
      <c r="F65" s="185" cm="1">
        <f t="array" aca="1" ref="F65" ca="1">INDIRECT("'Los "&amp;$A65&amp;"."&amp;$B65&amp;"'"&amp;"!O3")</f>
        <v>0</v>
      </c>
      <c r="G65" s="185" cm="1">
        <f t="array" aca="1" ref="G65" ca="1">INDIRECT("'Los "&amp;$A65&amp;"."&amp;$B65&amp;"'"&amp;"!K10")</f>
        <v>0</v>
      </c>
      <c r="H65" s="185" cm="1">
        <f t="array" aca="1" ref="H65" ca="1">INDIRECT("'Los "&amp;$A65&amp;"."&amp;$B65&amp;"'"&amp;"!O5")</f>
        <v>0</v>
      </c>
      <c r="I65" s="182"/>
      <c r="J65" s="182"/>
      <c r="K65" s="11" cm="1">
        <f t="array" aca="1" ref="K65" ca="1">INDIRECT("'Los "&amp;$A65&amp;"."&amp;$B65&amp;"'"&amp;"!L10")</f>
        <v>238010.13449999996</v>
      </c>
      <c r="L65" s="11" cm="1">
        <f t="array" aca="1" ref="L65" ca="1">INDIRECT("'Los "&amp;$A65&amp;"."&amp;$B65&amp;"'"&amp;"!O6")</f>
        <v>240</v>
      </c>
      <c r="M65" s="12" t="str" cm="1">
        <f t="array" aca="1" ref="M65" ca="1">INDIRECT("'Los "&amp;$A65&amp;"."&amp;$B65&amp;"'"&amp;"!A1")</f>
        <v>Das Preisblatt ist nicht vollständig ausgefüllt!</v>
      </c>
    </row>
    <row r="66" spans="1:13" s="6" customFormat="1">
      <c r="A66" s="10">
        <v>2</v>
      </c>
      <c r="B66" s="10">
        <v>15</v>
      </c>
      <c r="C66" s="10" t="s">
        <v>68</v>
      </c>
      <c r="D66" s="21" t="str" cm="1">
        <f t="array" aca="1" ref="D66" ca="1">INDIRECT("'Los "&amp;$A66&amp;"."&amp;$B66&amp;"'"&amp;"!b3")</f>
        <v>Keplerschule</v>
      </c>
      <c r="E66" s="185" cm="1">
        <f t="array" aca="1" ref="E66" ca="1">INDIRECT("'Los "&amp;$A66&amp;"."&amp;$B66&amp;"'"&amp;"!O2")</f>
        <v>0</v>
      </c>
      <c r="F66" s="185" cm="1">
        <f t="array" aca="1" ref="F66" ca="1">INDIRECT("'Los "&amp;$A66&amp;"."&amp;$B66&amp;"'"&amp;"!O3")</f>
        <v>0</v>
      </c>
      <c r="G66" s="185" cm="1">
        <f t="array" aca="1" ref="G66" ca="1">INDIRECT("'Los "&amp;$A66&amp;"."&amp;$B66&amp;"'"&amp;"!K10")</f>
        <v>0</v>
      </c>
      <c r="H66" s="185" cm="1">
        <f t="array" aca="1" ref="H66" ca="1">INDIRECT("'Los "&amp;$A66&amp;"."&amp;$B66&amp;"'"&amp;"!O5")</f>
        <v>0</v>
      </c>
      <c r="I66" s="182"/>
      <c r="J66" s="182"/>
      <c r="K66" s="11" cm="1">
        <f t="array" aca="1" ref="K66" ca="1">INDIRECT("'Los "&amp;$A66&amp;"."&amp;$B66&amp;"'"&amp;"!L10")</f>
        <v>475089.47159999993</v>
      </c>
      <c r="L66" s="11" cm="1">
        <f t="array" aca="1" ref="L66" ca="1">INDIRECT("'Los "&amp;$A66&amp;"."&amp;$B66&amp;"'"&amp;"!O6")</f>
        <v>160</v>
      </c>
      <c r="M66" s="12" t="str" cm="1">
        <f t="array" aca="1" ref="M66" ca="1">INDIRECT("'Los "&amp;$A66&amp;"."&amp;$B66&amp;"'"&amp;"!A1")</f>
        <v>Das Preisblatt ist nicht vollständig ausgefüllt!</v>
      </c>
    </row>
    <row r="67" spans="1:13">
      <c r="A67" s="13"/>
      <c r="B67" s="14"/>
      <c r="C67" s="14"/>
      <c r="D67" s="15" t="s">
        <v>116</v>
      </c>
      <c r="E67" s="189">
        <f ca="1">SUM(E52:E66)</f>
        <v>0</v>
      </c>
      <c r="F67" s="189">
        <f ca="1">SUM(F52:F66)</f>
        <v>0</v>
      </c>
      <c r="G67" s="252"/>
      <c r="H67" s="252"/>
      <c r="I67" s="252"/>
      <c r="J67" s="252"/>
      <c r="K67" s="181">
        <f ca="1">SUM(K52:K66)</f>
        <v>2851350.943</v>
      </c>
      <c r="L67" s="252"/>
      <c r="M67" s="252"/>
    </row>
    <row r="68" spans="1:13">
      <c r="A68" s="13" t="str">
        <f>"Grundreinigung Los "&amp;A69</f>
        <v>Grundreinigung Los 2</v>
      </c>
      <c r="B68" s="14"/>
      <c r="C68" s="14"/>
      <c r="D68" s="15"/>
      <c r="E68" s="191"/>
      <c r="F68" s="191"/>
      <c r="G68" s="19"/>
      <c r="H68" s="19"/>
      <c r="I68" s="19"/>
      <c r="J68" s="19"/>
      <c r="K68" s="192"/>
      <c r="L68" s="180"/>
      <c r="M68" s="20"/>
    </row>
    <row r="69" spans="1:13" s="6" customFormat="1">
      <c r="A69" s="10">
        <v>2</v>
      </c>
      <c r="B69" s="10">
        <v>3</v>
      </c>
      <c r="C69" s="10" t="s">
        <v>321</v>
      </c>
      <c r="D69" s="21" t="str" cm="1">
        <f t="array" aca="1" ref="D69" ca="1">INDIRECT("'Los "&amp;$A69&amp;"."&amp;$B69&amp;"'"&amp;"!b3")</f>
        <v>Sporthalle BZ Schlichten</v>
      </c>
      <c r="E69" s="185" cm="1">
        <f t="array" aca="1" ref="E69" ca="1">INDIRECT("'Los "&amp;$A69&amp;"."&amp;$B69&amp;"'"&amp;"!U2")</f>
        <v>0</v>
      </c>
      <c r="F69" s="185" cm="1">
        <f t="array" aca="1" ref="F69" ca="1">INDIRECT("'Los "&amp;$A69&amp;"."&amp;$B69&amp;"'"&amp;"!U3")</f>
        <v>0</v>
      </c>
      <c r="G69" s="185" cm="1">
        <f t="array" aca="1" ref="G69" ca="1">INDIRECT("'Los "&amp;$A69&amp;"."&amp;$B69&amp;"'"&amp;"!Q10")</f>
        <v>0</v>
      </c>
      <c r="H69" s="185" cm="1">
        <f t="array" aca="1" ref="H69" ca="1">INDIRECT("'Los "&amp;$A69&amp;"."&amp;$B69&amp;"'"&amp;"!U5")</f>
        <v>0</v>
      </c>
      <c r="I69" s="182"/>
      <c r="J69" s="182"/>
      <c r="K69" s="11" cm="1">
        <f t="array" aca="1" ref="K69" ca="1">INDIRECT("'Los "&amp;$A69&amp;"."&amp;$B69&amp;"'"&amp;"!R10")</f>
        <v>898.12999999999988</v>
      </c>
      <c r="L69" s="11" cm="1">
        <f t="array" aca="1" ref="L69" ca="1">INDIRECT("'Los "&amp;$A69&amp;"."&amp;$B69&amp;"'"&amp;"!U6")</f>
        <v>15</v>
      </c>
      <c r="M69" s="12" t="str" cm="1">
        <f t="array" aca="1" ref="M69" ca="1">INDIRECT("'Los "&amp;$A69&amp;"."&amp;$B69&amp;"'"&amp;"!A1")</f>
        <v>Das Preisblatt ist nicht vollständig ausgefüllt!</v>
      </c>
    </row>
    <row r="70" spans="1:13" s="6" customFormat="1">
      <c r="A70" s="10">
        <v>2</v>
      </c>
      <c r="B70" s="10">
        <v>4</v>
      </c>
      <c r="C70" s="10" t="s">
        <v>321</v>
      </c>
      <c r="D70" s="21" t="str" cm="1">
        <f t="array" aca="1" ref="D70" ca="1">INDIRECT("'Los "&amp;$A70&amp;"."&amp;$B70&amp;"'"&amp;"!b3")</f>
        <v>Kindergarten Schlichten</v>
      </c>
      <c r="E70" s="185" cm="1">
        <f t="array" aca="1" ref="E70" ca="1">INDIRECT("'Los "&amp;$A70&amp;"."&amp;$B70&amp;"'"&amp;"!U2")</f>
        <v>0</v>
      </c>
      <c r="F70" s="185" cm="1">
        <f t="array" aca="1" ref="F70" ca="1">INDIRECT("'Los "&amp;$A70&amp;"."&amp;$B70&amp;"'"&amp;"!U3")</f>
        <v>0</v>
      </c>
      <c r="G70" s="185" cm="1">
        <f t="array" aca="1" ref="G70" ca="1">INDIRECT("'Los "&amp;$A70&amp;"."&amp;$B70&amp;"'"&amp;"!Q10")</f>
        <v>0</v>
      </c>
      <c r="H70" s="185" cm="1">
        <f t="array" aca="1" ref="H70" ca="1">INDIRECT("'Los "&amp;$A70&amp;"."&amp;$B70&amp;"'"&amp;"!U5")</f>
        <v>0</v>
      </c>
      <c r="I70" s="182"/>
      <c r="J70" s="182"/>
      <c r="K70" s="11" cm="1">
        <f t="array" aca="1" ref="K70" ca="1">INDIRECT("'Los "&amp;$A70&amp;"."&amp;$B70&amp;"'"&amp;"!R10")</f>
        <v>247.76000000000002</v>
      </c>
      <c r="L70" s="11" cm="1">
        <f t="array" aca="1" ref="L70" ca="1">INDIRECT("'Los "&amp;$A70&amp;"."&amp;$B70&amp;"'"&amp;"!U6")</f>
        <v>12</v>
      </c>
      <c r="M70" s="12" t="str" cm="1">
        <f t="array" aca="1" ref="M70" ca="1">INDIRECT("'Los "&amp;$A70&amp;"."&amp;$B70&amp;"'"&amp;"!A1")</f>
        <v>Das Preisblatt ist nicht vollständig ausgefüllt!</v>
      </c>
    </row>
    <row r="71" spans="1:13" s="6" customFormat="1">
      <c r="A71" s="10">
        <v>2</v>
      </c>
      <c r="B71" s="10">
        <v>5</v>
      </c>
      <c r="C71" s="10" t="s">
        <v>321</v>
      </c>
      <c r="D71" s="21" t="str" cm="1">
        <f t="array" aca="1" ref="D71" ca="1">INDIRECT("'Los "&amp;$A71&amp;"."&amp;$B71&amp;"'"&amp;"!b3")</f>
        <v>Kindergarten Kärntner Straße</v>
      </c>
      <c r="E71" s="185" cm="1">
        <f t="array" aca="1" ref="E71" ca="1">INDIRECT("'Los "&amp;$A71&amp;"."&amp;$B71&amp;"'"&amp;"!U2")</f>
        <v>0</v>
      </c>
      <c r="F71" s="185" cm="1">
        <f t="array" aca="1" ref="F71" ca="1">INDIRECT("'Los "&amp;$A71&amp;"."&amp;$B71&amp;"'"&amp;"!U3")</f>
        <v>0</v>
      </c>
      <c r="G71" s="185" cm="1">
        <f t="array" aca="1" ref="G71" ca="1">INDIRECT("'Los "&amp;$A71&amp;"."&amp;$B71&amp;"'"&amp;"!Q10")</f>
        <v>0</v>
      </c>
      <c r="H71" s="185" cm="1">
        <f t="array" aca="1" ref="H71" ca="1">INDIRECT("'Los "&amp;$A71&amp;"."&amp;$B71&amp;"'"&amp;"!U5")</f>
        <v>0</v>
      </c>
      <c r="I71" s="182"/>
      <c r="J71" s="182"/>
      <c r="K71" s="11" cm="1">
        <f t="array" aca="1" ref="K71" ca="1">INDIRECT("'Los "&amp;$A71&amp;"."&amp;$B71&amp;"'"&amp;"!R10")</f>
        <v>287.35000000000002</v>
      </c>
      <c r="L71" s="11" cm="1">
        <f t="array" aca="1" ref="L71" ca="1">INDIRECT("'Los "&amp;$A71&amp;"."&amp;$B71&amp;"'"&amp;"!U6")</f>
        <v>12</v>
      </c>
      <c r="M71" s="12" t="str" cm="1">
        <f t="array" aca="1" ref="M71" ca="1">INDIRECT("'Los "&amp;$A71&amp;"."&amp;$B71&amp;"'"&amp;"!A1")</f>
        <v>Das Preisblatt ist nicht vollständig ausgefüllt!</v>
      </c>
    </row>
    <row r="72" spans="1:13" s="6" customFormat="1">
      <c r="A72" s="10">
        <v>2</v>
      </c>
      <c r="B72" s="10">
        <v>6</v>
      </c>
      <c r="C72" s="10" t="s">
        <v>321</v>
      </c>
      <c r="D72" s="21" t="str" cm="1">
        <f t="array" aca="1" ref="D72" ca="1">INDIRECT("'Los "&amp;$A72&amp;"."&amp;$B72&amp;"'"&amp;"!b3")</f>
        <v xml:space="preserve">Bronnbachhalle Weiler </v>
      </c>
      <c r="E72" s="185" cm="1">
        <f t="array" aca="1" ref="E72" ca="1">INDIRECT("'Los "&amp;$A72&amp;"."&amp;$B72&amp;"'"&amp;"!U2")</f>
        <v>0</v>
      </c>
      <c r="F72" s="185" cm="1">
        <f t="array" aca="1" ref="F72" ca="1">INDIRECT("'Los "&amp;$A72&amp;"."&amp;$B72&amp;"'"&amp;"!U3")</f>
        <v>0</v>
      </c>
      <c r="G72" s="185" cm="1">
        <f t="array" aca="1" ref="G72" ca="1">INDIRECT("'Los "&amp;$A72&amp;"."&amp;$B72&amp;"'"&amp;"!Q10")</f>
        <v>0</v>
      </c>
      <c r="H72" s="185" cm="1">
        <f t="array" aca="1" ref="H72" ca="1">INDIRECT("'Los "&amp;$A72&amp;"."&amp;$B72&amp;"'"&amp;"!U5")</f>
        <v>0</v>
      </c>
      <c r="I72" s="182"/>
      <c r="J72" s="182"/>
      <c r="K72" s="11" cm="1">
        <f t="array" aca="1" ref="K72" ca="1">INDIRECT("'Los "&amp;$A72&amp;"."&amp;$B72&amp;"'"&amp;"!R10")</f>
        <v>1899.1100000000004</v>
      </c>
      <c r="L72" s="11" cm="1">
        <f t="array" aca="1" ref="L72" ca="1">INDIRECT("'Los "&amp;$A72&amp;"."&amp;$B72&amp;"'"&amp;"!U6")</f>
        <v>15</v>
      </c>
      <c r="M72" s="12" t="str" cm="1">
        <f t="array" aca="1" ref="M72" ca="1">INDIRECT("'Los "&amp;$A72&amp;"."&amp;$B72&amp;"'"&amp;"!A1")</f>
        <v>Das Preisblatt ist nicht vollständig ausgefüllt!</v>
      </c>
    </row>
    <row r="73" spans="1:13" s="6" customFormat="1">
      <c r="A73" s="10">
        <v>2</v>
      </c>
      <c r="B73" s="10">
        <v>7</v>
      </c>
      <c r="C73" s="10" t="s">
        <v>321</v>
      </c>
      <c r="D73" s="21" t="str" cm="1">
        <f t="array" aca="1" ref="D73" ca="1">INDIRECT("'Los "&amp;$A73&amp;"."&amp;$B73&amp;"'"&amp;"!b3")</f>
        <v xml:space="preserve">Schurwaldschule </v>
      </c>
      <c r="E73" s="185" cm="1">
        <f t="array" aca="1" ref="E73" ca="1">INDIRECT("'Los "&amp;$A73&amp;"."&amp;$B73&amp;"'"&amp;"!U2")</f>
        <v>0</v>
      </c>
      <c r="F73" s="185" cm="1">
        <f t="array" aca="1" ref="F73" ca="1">INDIRECT("'Los "&amp;$A73&amp;"."&amp;$B73&amp;"'"&amp;"!U3")</f>
        <v>0</v>
      </c>
      <c r="G73" s="185" cm="1">
        <f t="array" aca="1" ref="G73" ca="1">INDIRECT("'Los "&amp;$A73&amp;"."&amp;$B73&amp;"'"&amp;"!Q10")</f>
        <v>0</v>
      </c>
      <c r="H73" s="185" cm="1">
        <f t="array" aca="1" ref="H73" ca="1">INDIRECT("'Los "&amp;$A73&amp;"."&amp;$B73&amp;"'"&amp;"!U5")</f>
        <v>0</v>
      </c>
      <c r="I73" s="182"/>
      <c r="J73" s="182"/>
      <c r="K73" s="11" cm="1">
        <f t="array" aca="1" ref="K73" ca="1">INDIRECT("'Los "&amp;$A73&amp;"."&amp;$B73&amp;"'"&amp;"!R10")</f>
        <v>1008.66</v>
      </c>
      <c r="L73" s="11" cm="1">
        <f t="array" aca="1" ref="L73" ca="1">INDIRECT("'Los "&amp;$A73&amp;"."&amp;$B73&amp;"'"&amp;"!U6")</f>
        <v>12</v>
      </c>
      <c r="M73" s="12" t="str" cm="1">
        <f t="array" aca="1" ref="M73" ca="1">INDIRECT("'Los "&amp;$A73&amp;"."&amp;$B73&amp;"'"&amp;"!A1")</f>
        <v>Das Preisblatt ist nicht vollständig ausgefüllt!</v>
      </c>
    </row>
    <row r="74" spans="1:13" s="6" customFormat="1">
      <c r="A74" s="10">
        <v>2</v>
      </c>
      <c r="B74" s="10">
        <v>8</v>
      </c>
      <c r="C74" s="10" t="s">
        <v>321</v>
      </c>
      <c r="D74" s="21" t="str" cm="1">
        <f t="array" aca="1" ref="D74" ca="1">INDIRECT("'Los "&amp;$A74&amp;"."&amp;$B74&amp;"'"&amp;"!b3")</f>
        <v>Schurwaldhalle</v>
      </c>
      <c r="E74" s="185" cm="1">
        <f t="array" aca="1" ref="E74" ca="1">INDIRECT("'Los "&amp;$A74&amp;"."&amp;$B74&amp;"'"&amp;"!U2")</f>
        <v>0</v>
      </c>
      <c r="F74" s="185" cm="1">
        <f t="array" aca="1" ref="F74" ca="1">INDIRECT("'Los "&amp;$A74&amp;"."&amp;$B74&amp;"'"&amp;"!U3")</f>
        <v>0</v>
      </c>
      <c r="G74" s="185" cm="1">
        <f t="array" aca="1" ref="G74" ca="1">INDIRECT("'Los "&amp;$A74&amp;"."&amp;$B74&amp;"'"&amp;"!Q10")</f>
        <v>0</v>
      </c>
      <c r="H74" s="185" cm="1">
        <f t="array" aca="1" ref="H74" ca="1">INDIRECT("'Los "&amp;$A74&amp;"."&amp;$B74&amp;"'"&amp;"!U5")</f>
        <v>0</v>
      </c>
      <c r="I74" s="182"/>
      <c r="J74" s="182"/>
      <c r="K74" s="11" cm="1">
        <f t="array" aca="1" ref="K74" ca="1">INDIRECT("'Los "&amp;$A74&amp;"."&amp;$B74&amp;"'"&amp;"!R10")</f>
        <v>1109.2299999999998</v>
      </c>
      <c r="L74" s="11" cm="1">
        <f t="array" aca="1" ref="L74" ca="1">INDIRECT("'Los "&amp;$A74&amp;"."&amp;$B74&amp;"'"&amp;"!U6")</f>
        <v>15</v>
      </c>
      <c r="M74" s="12" t="str" cm="1">
        <f t="array" aca="1" ref="M74" ca="1">INDIRECT("'Los "&amp;$A74&amp;"."&amp;$B74&amp;"'"&amp;"!A1")</f>
        <v>Das Preisblatt ist nicht vollständig ausgefüllt!</v>
      </c>
    </row>
    <row r="75" spans="1:13" s="6" customFormat="1">
      <c r="A75" s="10">
        <v>2</v>
      </c>
      <c r="B75" s="10">
        <v>9</v>
      </c>
      <c r="C75" s="10" t="s">
        <v>321</v>
      </c>
      <c r="D75" s="21" t="str" cm="1">
        <f t="array" aca="1" ref="D75" ca="1">INDIRECT("'Los "&amp;$A75&amp;"."&amp;$B75&amp;"'"&amp;"!b3")</f>
        <v>Gemeinschaftsschule Rainbrunnen</v>
      </c>
      <c r="E75" s="185" cm="1">
        <f t="array" aca="1" ref="E75" ca="1">INDIRECT("'Los "&amp;$A75&amp;"."&amp;$B75&amp;"'"&amp;"!U2")</f>
        <v>0</v>
      </c>
      <c r="F75" s="185" cm="1">
        <f t="array" aca="1" ref="F75" ca="1">INDIRECT("'Los "&amp;$A75&amp;"."&amp;$B75&amp;"'"&amp;"!U3")</f>
        <v>0</v>
      </c>
      <c r="G75" s="185" cm="1">
        <f t="array" aca="1" ref="G75" ca="1">INDIRECT("'Los "&amp;$A75&amp;"."&amp;$B75&amp;"'"&amp;"!Q10")</f>
        <v>0</v>
      </c>
      <c r="H75" s="185" cm="1">
        <f t="array" aca="1" ref="H75" ca="1">INDIRECT("'Los "&amp;$A75&amp;"."&amp;$B75&amp;"'"&amp;"!U5")</f>
        <v>0</v>
      </c>
      <c r="I75" s="182"/>
      <c r="J75" s="182"/>
      <c r="K75" s="11" cm="1">
        <f t="array" aca="1" ref="K75" ca="1">INDIRECT("'Los "&amp;$A75&amp;"."&amp;$B75&amp;"'"&amp;"!R10")</f>
        <v>2750.7499999999986</v>
      </c>
      <c r="L75" s="11" cm="1">
        <f t="array" aca="1" ref="L75" ca="1">INDIRECT("'Los "&amp;$A75&amp;"."&amp;$B75&amp;"'"&amp;"!U6")</f>
        <v>13</v>
      </c>
      <c r="M75" s="12" t="str" cm="1">
        <f t="array" aca="1" ref="M75" ca="1">INDIRECT("'Los "&amp;$A75&amp;"."&amp;$B75&amp;"'"&amp;"!A1")</f>
        <v>Das Preisblatt ist nicht vollständig ausgefüllt!</v>
      </c>
    </row>
    <row r="76" spans="1:13" s="6" customFormat="1">
      <c r="A76" s="10">
        <v>2</v>
      </c>
      <c r="B76" s="10">
        <v>10</v>
      </c>
      <c r="C76" s="10" t="s">
        <v>321</v>
      </c>
      <c r="D76" s="21" t="str" cm="1">
        <f t="array" aca="1" ref="D76" ca="1">INDIRECT("'Los "&amp;$A76&amp;"."&amp;$B76&amp;"'"&amp;"!b3")</f>
        <v>Kindergarten Rainbrunnen</v>
      </c>
      <c r="E76" s="185" cm="1">
        <f t="array" aca="1" ref="E76" ca="1">INDIRECT("'Los "&amp;$A76&amp;"."&amp;$B76&amp;"'"&amp;"!U2")</f>
        <v>0</v>
      </c>
      <c r="F76" s="185" cm="1">
        <f t="array" aca="1" ref="F76" ca="1">INDIRECT("'Los "&amp;$A76&amp;"."&amp;$B76&amp;"'"&amp;"!U3")</f>
        <v>0</v>
      </c>
      <c r="G76" s="185" cm="1">
        <f t="array" aca="1" ref="G76" ca="1">INDIRECT("'Los "&amp;$A76&amp;"."&amp;$B76&amp;"'"&amp;"!Q10")</f>
        <v>0</v>
      </c>
      <c r="H76" s="185" cm="1">
        <f t="array" aca="1" ref="H76" ca="1">INDIRECT("'Los "&amp;$A76&amp;"."&amp;$B76&amp;"'"&amp;"!U5")</f>
        <v>0</v>
      </c>
      <c r="I76" s="182"/>
      <c r="J76" s="182"/>
      <c r="K76" s="11" cm="1">
        <f t="array" aca="1" ref="K76" ca="1">INDIRECT("'Los "&amp;$A76&amp;"."&amp;$B76&amp;"'"&amp;"!R10")</f>
        <v>374.24999999999994</v>
      </c>
      <c r="L76" s="11" cm="1">
        <f t="array" aca="1" ref="L76" ca="1">INDIRECT("'Los "&amp;$A76&amp;"."&amp;$B76&amp;"'"&amp;"!U6")</f>
        <v>12</v>
      </c>
      <c r="M76" s="12" t="str" cm="1">
        <f t="array" aca="1" ref="M76" ca="1">INDIRECT("'Los "&amp;$A76&amp;"."&amp;$B76&amp;"'"&amp;"!A1")</f>
        <v>Das Preisblatt ist nicht vollständig ausgefüllt!</v>
      </c>
    </row>
    <row r="77" spans="1:13" s="6" customFormat="1">
      <c r="A77" s="10">
        <v>2</v>
      </c>
      <c r="B77" s="10">
        <v>11</v>
      </c>
      <c r="C77" s="10" t="s">
        <v>321</v>
      </c>
      <c r="D77" s="21" t="str" cm="1">
        <f t="array" aca="1" ref="D77" ca="1">INDIRECT("'Los "&amp;$A77&amp;"."&amp;$B77&amp;"'"&amp;"!b3")</f>
        <v>Sporthalle Rainbrunnen</v>
      </c>
      <c r="E77" s="185" cm="1">
        <f t="array" aca="1" ref="E77" ca="1">INDIRECT("'Los "&amp;$A77&amp;"."&amp;$B77&amp;"'"&amp;"!U2")</f>
        <v>0</v>
      </c>
      <c r="F77" s="185" cm="1">
        <f t="array" aca="1" ref="F77" ca="1">INDIRECT("'Los "&amp;$A77&amp;"."&amp;$B77&amp;"'"&amp;"!U3")</f>
        <v>0</v>
      </c>
      <c r="G77" s="185" cm="1">
        <f t="array" aca="1" ref="G77" ca="1">INDIRECT("'Los "&amp;$A77&amp;"."&amp;$B77&amp;"'"&amp;"!Q10")</f>
        <v>0</v>
      </c>
      <c r="H77" s="185" cm="1">
        <f t="array" aca="1" ref="H77" ca="1">INDIRECT("'Los "&amp;$A77&amp;"."&amp;$B77&amp;"'"&amp;"!U5")</f>
        <v>0</v>
      </c>
      <c r="I77" s="182"/>
      <c r="J77" s="182"/>
      <c r="K77" s="11" cm="1">
        <f t="array" aca="1" ref="K77" ca="1">INDIRECT("'Los "&amp;$A77&amp;"."&amp;$B77&amp;"'"&amp;"!R10")</f>
        <v>1365.53</v>
      </c>
      <c r="L77" s="11" cm="1">
        <f t="array" aca="1" ref="L77" ca="1">INDIRECT("'Los "&amp;$A77&amp;"."&amp;$B77&amp;"'"&amp;"!U6")</f>
        <v>17</v>
      </c>
      <c r="M77" s="12" t="str" cm="1">
        <f t="array" aca="1" ref="M77" ca="1">INDIRECT("'Los "&amp;$A77&amp;"."&amp;$B77&amp;"'"&amp;"!A1")</f>
        <v>Das Preisblatt ist nicht vollständig ausgefüllt!</v>
      </c>
    </row>
    <row r="78" spans="1:13" s="6" customFormat="1">
      <c r="A78" s="10">
        <v>2</v>
      </c>
      <c r="B78" s="10">
        <v>12</v>
      </c>
      <c r="C78" s="10" t="s">
        <v>321</v>
      </c>
      <c r="D78" s="21" t="str" cm="1">
        <f t="array" aca="1" ref="D78" ca="1">INDIRECT("'Los "&amp;$A78&amp;"."&amp;$B78&amp;"'"&amp;"!b3")</f>
        <v>Otfried-Preußler-Grundschule</v>
      </c>
      <c r="E78" s="185" cm="1">
        <f t="array" aca="1" ref="E78" ca="1">INDIRECT("'Los "&amp;$A78&amp;"."&amp;$B78&amp;"'"&amp;"!U2")</f>
        <v>0</v>
      </c>
      <c r="F78" s="185" cm="1">
        <f t="array" aca="1" ref="F78" ca="1">INDIRECT("'Los "&amp;$A78&amp;"."&amp;$B78&amp;"'"&amp;"!U3")</f>
        <v>0</v>
      </c>
      <c r="G78" s="185" cm="1">
        <f t="array" aca="1" ref="G78" ca="1">INDIRECT("'Los "&amp;$A78&amp;"."&amp;$B78&amp;"'"&amp;"!Q10")</f>
        <v>0</v>
      </c>
      <c r="H78" s="185" cm="1">
        <f t="array" aca="1" ref="H78" ca="1">INDIRECT("'Los "&amp;$A78&amp;"."&amp;$B78&amp;"'"&amp;"!U5")</f>
        <v>0</v>
      </c>
      <c r="I78" s="182"/>
      <c r="J78" s="182"/>
      <c r="K78" s="11" cm="1">
        <f t="array" aca="1" ref="K78" ca="1">INDIRECT("'Los "&amp;$A78&amp;"."&amp;$B78&amp;"'"&amp;"!R10")</f>
        <v>1170.3899999999999</v>
      </c>
      <c r="L78" s="11" cm="1">
        <f t="array" aca="1" ref="L78" ca="1">INDIRECT("'Los "&amp;$A78&amp;"."&amp;$B78&amp;"'"&amp;"!U6")</f>
        <v>12</v>
      </c>
      <c r="M78" s="12" t="str" cm="1">
        <f t="array" aca="1" ref="M78" ca="1">INDIRECT("'Los "&amp;$A78&amp;"."&amp;$B78&amp;"'"&amp;"!A1")</f>
        <v>Das Preisblatt ist nicht vollständig ausgefüllt!</v>
      </c>
    </row>
    <row r="79" spans="1:13" s="6" customFormat="1">
      <c r="A79" s="10">
        <v>2</v>
      </c>
      <c r="B79" s="10">
        <v>13</v>
      </c>
      <c r="C79" s="10" t="s">
        <v>321</v>
      </c>
      <c r="D79" s="21" t="str" cm="1">
        <f t="array" aca="1" ref="D79" ca="1">INDIRECT("'Los "&amp;$A79&amp;"."&amp;$B79&amp;"'"&amp;"!b3")</f>
        <v>Reinhold-Maier-Schule Weiler</v>
      </c>
      <c r="E79" s="185" cm="1">
        <f t="array" aca="1" ref="E79" ca="1">INDIRECT("'Los "&amp;$A79&amp;"."&amp;$B79&amp;"'"&amp;"!U2")</f>
        <v>0</v>
      </c>
      <c r="F79" s="185" cm="1">
        <f t="array" aca="1" ref="F79" ca="1">INDIRECT("'Los "&amp;$A79&amp;"."&amp;$B79&amp;"'"&amp;"!U3")</f>
        <v>0</v>
      </c>
      <c r="G79" s="185" cm="1">
        <f t="array" aca="1" ref="G79" ca="1">INDIRECT("'Los "&amp;$A79&amp;"."&amp;$B79&amp;"'"&amp;"!Q10")</f>
        <v>0</v>
      </c>
      <c r="H79" s="185" cm="1">
        <f t="array" aca="1" ref="H79" ca="1">INDIRECT("'Los "&amp;$A79&amp;"."&amp;$B79&amp;"'"&amp;"!U5")</f>
        <v>0</v>
      </c>
      <c r="I79" s="182"/>
      <c r="J79" s="182"/>
      <c r="K79" s="11" cm="1">
        <f t="array" aca="1" ref="K79" ca="1">INDIRECT("'Los "&amp;$A79&amp;"."&amp;$B79&amp;"'"&amp;"!R10")</f>
        <v>1610.0800000000002</v>
      </c>
      <c r="L79" s="11" cm="1">
        <f t="array" aca="1" ref="L79" ca="1">INDIRECT("'Los "&amp;$A79&amp;"."&amp;$B79&amp;"'"&amp;"!U6")</f>
        <v>13</v>
      </c>
      <c r="M79" s="12" t="str" cm="1">
        <f t="array" aca="1" ref="M79" ca="1">INDIRECT("'Los "&amp;$A79&amp;"."&amp;$B79&amp;"'"&amp;"!A1")</f>
        <v>Das Preisblatt ist nicht vollständig ausgefüllt!</v>
      </c>
    </row>
    <row r="80" spans="1:13" s="6" customFormat="1">
      <c r="A80" s="10">
        <v>2</v>
      </c>
      <c r="B80" s="10">
        <v>14</v>
      </c>
      <c r="C80" s="10" t="s">
        <v>321</v>
      </c>
      <c r="D80" s="21" t="str" cm="1">
        <f t="array" aca="1" ref="D80" ca="1">INDIRECT("'Los "&amp;$A80&amp;"."&amp;$B80&amp;"'"&amp;"!b3")</f>
        <v xml:space="preserve">Lauswiesenhalle </v>
      </c>
      <c r="E80" s="185" cm="1">
        <f t="array" aca="1" ref="E80" ca="1">INDIRECT("'Los "&amp;$A80&amp;"."&amp;$B80&amp;"'"&amp;"!U2")</f>
        <v>0</v>
      </c>
      <c r="F80" s="185" cm="1">
        <f t="array" aca="1" ref="F80" ca="1">INDIRECT("'Los "&amp;$A80&amp;"."&amp;$B80&amp;"'"&amp;"!U3")</f>
        <v>0</v>
      </c>
      <c r="G80" s="185" cm="1">
        <f t="array" aca="1" ref="G80" ca="1">INDIRECT("'Los "&amp;$A80&amp;"."&amp;$B80&amp;"'"&amp;"!Q10")</f>
        <v>0</v>
      </c>
      <c r="H80" s="185" cm="1">
        <f t="array" aca="1" ref="H80" ca="1">INDIRECT("'Los "&amp;$A80&amp;"."&amp;$B80&amp;"'"&amp;"!U5")</f>
        <v>0</v>
      </c>
      <c r="I80" s="182"/>
      <c r="J80" s="182"/>
      <c r="K80" s="11" cm="1">
        <f t="array" aca="1" ref="K80" ca="1">INDIRECT("'Los "&amp;$A80&amp;"."&amp;$B80&amp;"'"&amp;"!R10")</f>
        <v>1266.8399999999997</v>
      </c>
      <c r="L80" s="11" cm="1">
        <f t="array" aca="1" ref="L80" ca="1">INDIRECT("'Los "&amp;$A80&amp;"."&amp;$B80&amp;"'"&amp;"!U6")</f>
        <v>18</v>
      </c>
      <c r="M80" s="12" t="str" cm="1">
        <f t="array" aca="1" ref="M80" ca="1">INDIRECT("'Los "&amp;$A80&amp;"."&amp;$B80&amp;"'"&amp;"!A1")</f>
        <v>Das Preisblatt ist nicht vollständig ausgefüllt!</v>
      </c>
    </row>
    <row r="81" spans="1:13" s="6" customFormat="1">
      <c r="A81" s="10">
        <v>2</v>
      </c>
      <c r="B81" s="10">
        <v>15</v>
      </c>
      <c r="C81" s="10" t="s">
        <v>321</v>
      </c>
      <c r="D81" s="21" t="str" cm="1">
        <f t="array" aca="1" ref="D81" ca="1">INDIRECT("'Los "&amp;$A81&amp;"."&amp;$B81&amp;"'"&amp;"!b3")</f>
        <v>Keplerschule</v>
      </c>
      <c r="E81" s="185" cm="1">
        <f t="array" aca="1" ref="E81" ca="1">INDIRECT("'Los "&amp;$A81&amp;"."&amp;$B81&amp;"'"&amp;"!U2")</f>
        <v>0</v>
      </c>
      <c r="F81" s="185" cm="1">
        <f t="array" aca="1" ref="F81" ca="1">INDIRECT("'Los "&amp;$A81&amp;"."&amp;$B81&amp;"'"&amp;"!U3")</f>
        <v>0</v>
      </c>
      <c r="G81" s="185" cm="1">
        <f t="array" aca="1" ref="G81" ca="1">INDIRECT("'Los "&amp;$A81&amp;"."&amp;$B81&amp;"'"&amp;"!Q10")</f>
        <v>0</v>
      </c>
      <c r="H81" s="185" cm="1">
        <f t="array" aca="1" ref="H81" ca="1">INDIRECT("'Los "&amp;$A81&amp;"."&amp;$B81&amp;"'"&amp;"!U5")</f>
        <v>0</v>
      </c>
      <c r="I81" s="182"/>
      <c r="J81" s="182"/>
      <c r="K81" s="11" cm="1">
        <f t="array" aca="1" ref="K81" ca="1">INDIRECT("'Los "&amp;$A81&amp;"."&amp;$B81&amp;"'"&amp;"!R10")</f>
        <v>3047.2700000000004</v>
      </c>
      <c r="L81" s="11" cm="1">
        <f t="array" aca="1" ref="L81" ca="1">INDIRECT("'Los "&amp;$A81&amp;"."&amp;$B81&amp;"'"&amp;"!U6")</f>
        <v>14</v>
      </c>
      <c r="M81" s="12" t="str" cm="1">
        <f t="array" aca="1" ref="M81" ca="1">INDIRECT("'Los "&amp;$A81&amp;"."&amp;$B81&amp;"'"&amp;"!A1")</f>
        <v>Das Preisblatt ist nicht vollständig ausgefüllt!</v>
      </c>
    </row>
    <row r="82" spans="1:13">
      <c r="A82" s="13"/>
      <c r="B82" s="14"/>
      <c r="C82" s="14"/>
      <c r="D82" s="15" t="s">
        <v>116</v>
      </c>
      <c r="E82" s="189">
        <f ca="1">SUM(E69:E81)</f>
        <v>0</v>
      </c>
      <c r="F82" s="189">
        <f ca="1">SUM(F69:F81)</f>
        <v>0</v>
      </c>
      <c r="G82" s="252"/>
      <c r="H82" s="252"/>
      <c r="I82" s="252"/>
      <c r="J82" s="252"/>
      <c r="K82" s="181">
        <f ca="1">SUM(K69:K81)</f>
        <v>17035.349999999999</v>
      </c>
      <c r="L82" s="252"/>
      <c r="M82" s="252"/>
    </row>
    <row r="83" spans="1:13">
      <c r="A83" s="16"/>
      <c r="B83" s="17"/>
      <c r="C83" s="17"/>
      <c r="D83" s="18" t="s">
        <v>59</v>
      </c>
      <c r="E83" s="190">
        <f ca="1">SUM(E67,E82)</f>
        <v>0</v>
      </c>
      <c r="F83" s="190">
        <f ca="1">SUM(F67,F82)</f>
        <v>0</v>
      </c>
      <c r="G83" s="255"/>
      <c r="H83" s="255"/>
      <c r="I83" s="255"/>
      <c r="J83" s="255"/>
      <c r="K83" s="190">
        <f ca="1">SUM(K67,K82)</f>
        <v>2868386.2930000001</v>
      </c>
      <c r="L83" s="255"/>
      <c r="M83" s="255"/>
    </row>
    <row r="84" spans="1:13" ht="15.75" thickBot="1"/>
    <row r="85" spans="1:13" s="6" customFormat="1" ht="39" thickBot="1">
      <c r="A85" s="7" t="s">
        <v>76</v>
      </c>
      <c r="B85" s="7" t="s">
        <v>44</v>
      </c>
      <c r="C85" s="7" t="s">
        <v>67</v>
      </c>
      <c r="D85" s="7" t="s">
        <v>57</v>
      </c>
      <c r="E85" s="178" t="s">
        <v>53</v>
      </c>
      <c r="F85" s="178" t="s">
        <v>58</v>
      </c>
      <c r="G85" s="178" t="s">
        <v>64</v>
      </c>
      <c r="H85" s="178" t="s">
        <v>306</v>
      </c>
      <c r="I85" s="178" t="s">
        <v>307</v>
      </c>
      <c r="J85" s="178" t="s">
        <v>308</v>
      </c>
      <c r="K85" s="174"/>
      <c r="L85" s="178" t="s">
        <v>63</v>
      </c>
      <c r="M85" s="8" t="s">
        <v>62</v>
      </c>
    </row>
    <row r="86" spans="1:13" ht="15.75" thickTop="1">
      <c r="A86" s="13" t="str">
        <f>"Glas-/Rahmenreinigung Los "&amp;A87</f>
        <v>Glas-/Rahmenreinigung Los 3</v>
      </c>
      <c r="B86" s="14"/>
      <c r="C86" s="14"/>
      <c r="D86" s="15"/>
      <c r="E86" s="191"/>
      <c r="F86" s="191"/>
      <c r="G86" s="19"/>
      <c r="H86" s="19"/>
      <c r="I86" s="19"/>
      <c r="J86" s="19"/>
      <c r="K86" s="192"/>
      <c r="L86" s="180"/>
      <c r="M86" s="20"/>
    </row>
    <row r="87" spans="1:13" s="6" customFormat="1">
      <c r="A87" s="10">
        <v>3</v>
      </c>
      <c r="B87" s="182"/>
      <c r="C87" s="10" t="s">
        <v>937</v>
      </c>
      <c r="D87" s="21" t="str" cm="1">
        <f t="array" aca="1" ref="D87" ca="1">INDIRECT("'Los "&amp;$A87&amp;"'"&amp;"!b3")</f>
        <v>diverse Objekte</v>
      </c>
      <c r="E87" s="185" cm="1">
        <f t="array" aca="1" ref="E87" ca="1">INDIRECT("'Los "&amp;$A87&amp;"'"&amp;"!O4")</f>
        <v>0</v>
      </c>
      <c r="F87" s="185" cm="1">
        <f t="array" aca="1" ref="F87" ca="1">INDIRECT("'Los "&amp;$A87&amp;"'"&amp;"!O5")</f>
        <v>0</v>
      </c>
      <c r="G87" s="185" cm="1">
        <f t="array" aca="1" ref="G87" ca="1">INDIRECT("'Los "&amp;$A87&amp;"'"&amp;"!O6")</f>
        <v>0</v>
      </c>
      <c r="H87" s="185" cm="1">
        <f t="array" aca="1" ref="H87" ca="1">INDIRECT("'Los "&amp;$A87&amp;"'"&amp;"!J6")</f>
        <v>0</v>
      </c>
      <c r="I87" s="182"/>
      <c r="J87" s="182"/>
      <c r="K87" s="182"/>
      <c r="L87" s="11" cm="1">
        <f t="array" aca="1" ref="L87" ca="1">INDIRECT("'Los "&amp;$A87&amp;"'"&amp;"!J7")</f>
        <v>20</v>
      </c>
      <c r="M87" s="12" t="str" cm="1">
        <f t="array" aca="1" ref="M87" ca="1">INDIRECT("'Los "&amp;$A87&amp;"'"&amp;"!K1")</f>
        <v>Das Preisblatt ist nicht vollständig ausgefüllt!</v>
      </c>
    </row>
    <row r="88" spans="1:13">
      <c r="A88" s="16"/>
      <c r="B88" s="17"/>
      <c r="C88" s="17"/>
      <c r="D88" s="18" t="s">
        <v>59</v>
      </c>
      <c r="E88" s="190">
        <f ca="1">SUM(E87)</f>
        <v>0</v>
      </c>
      <c r="F88" s="190">
        <f ca="1">SUM(F87)</f>
        <v>0</v>
      </c>
      <c r="G88" s="255"/>
      <c r="H88" s="255"/>
      <c r="I88" s="255"/>
      <c r="J88" s="255"/>
      <c r="K88" s="190" t="e">
        <f>SUM(#REF!,#REF!)</f>
        <v>#REF!</v>
      </c>
      <c r="L88" s="255"/>
      <c r="M88" s="255"/>
    </row>
    <row r="89" spans="1:13">
      <c r="A89" s="6"/>
      <c r="E89" s="188"/>
      <c r="F89" s="188"/>
      <c r="G89" s="183"/>
      <c r="H89" s="183"/>
      <c r="I89" s="183"/>
      <c r="J89" s="183"/>
      <c r="K89" s="183"/>
      <c r="L89" s="183"/>
      <c r="M89" s="6"/>
    </row>
    <row r="91" spans="1:13">
      <c r="A91" s="6"/>
      <c r="E91" s="188"/>
      <c r="F91" s="188"/>
      <c r="G91" s="183"/>
      <c r="H91" s="183"/>
      <c r="I91" s="183"/>
      <c r="J91" s="183"/>
      <c r="K91" s="183"/>
      <c r="L91" s="183"/>
      <c r="M91" s="6"/>
    </row>
    <row r="93" spans="1:13">
      <c r="A93" s="6"/>
      <c r="E93" s="188"/>
      <c r="F93" s="188"/>
      <c r="G93" s="183"/>
      <c r="H93" s="183"/>
      <c r="I93" s="183"/>
      <c r="J93" s="183"/>
      <c r="K93" s="183"/>
      <c r="L93" s="183"/>
      <c r="M93" s="6"/>
    </row>
    <row r="95" spans="1:13">
      <c r="A95" s="6"/>
      <c r="E95" s="188"/>
      <c r="F95" s="188"/>
      <c r="G95" s="183"/>
      <c r="H95" s="183"/>
      <c r="I95" s="183"/>
      <c r="J95" s="183"/>
      <c r="K95" s="183"/>
      <c r="L95" s="183"/>
      <c r="M95" s="6"/>
    </row>
    <row r="97" spans="1:13">
      <c r="A97" s="6"/>
      <c r="E97" s="188"/>
      <c r="F97" s="188"/>
      <c r="G97" s="183"/>
      <c r="H97" s="183"/>
      <c r="I97" s="183"/>
      <c r="J97" s="183"/>
      <c r="K97" s="183"/>
      <c r="L97" s="183"/>
      <c r="M97" s="6"/>
    </row>
    <row r="99" spans="1:13">
      <c r="A99" s="6"/>
      <c r="E99" s="188"/>
      <c r="F99" s="188"/>
      <c r="G99" s="183"/>
      <c r="H99" s="183"/>
      <c r="I99" s="183"/>
      <c r="J99" s="183"/>
      <c r="K99" s="183"/>
      <c r="L99" s="183"/>
      <c r="M99" s="6"/>
    </row>
    <row r="101" spans="1:13">
      <c r="A101" s="6"/>
      <c r="E101" s="188"/>
      <c r="F101" s="188"/>
      <c r="G101" s="183"/>
      <c r="H101" s="183"/>
      <c r="I101" s="183"/>
      <c r="J101" s="183"/>
      <c r="K101" s="183"/>
      <c r="L101" s="183"/>
      <c r="M101" s="6"/>
    </row>
    <row r="103" spans="1:13">
      <c r="A103" s="6"/>
      <c r="E103" s="188"/>
      <c r="F103" s="188"/>
      <c r="G103" s="183"/>
      <c r="H103" s="183"/>
      <c r="I103" s="183"/>
      <c r="J103" s="183"/>
      <c r="K103" s="183"/>
      <c r="L103" s="183"/>
      <c r="M103" s="6"/>
    </row>
  </sheetData>
  <sheetProtection algorithmName="SHA-512" hashValue="HzhI22tjc16I1ZUr6wVBSFVHL989puitfcnzM4Gkk1bTVnxoKl9AU2foBdVLNunRnM/4iKUYISPP0P/aCyTdag==" saltValue="IwOaEH80IqkoHY/vFKt5hg==" spinCount="100000" sheet="1" objects="1" scenarios="1" formatColumns="0" formatRows="0" autoFilter="0"/>
  <mergeCells count="1">
    <mergeCell ref="L3:M6"/>
  </mergeCells>
  <phoneticPr fontId="29" type="noConversion"/>
  <conditionalFormatting sqref="L9:L26 L29:L46 L52:L66 L69:L81 L87">
    <cfRule type="expression" dxfId="299" priority="20">
      <formula>ROUND(L9-G9,2)&lt;0</formula>
    </cfRule>
  </conditionalFormatting>
  <conditionalFormatting sqref="M9:M26 M52:M66 M69:M81">
    <cfRule type="expression" dxfId="298" priority="81">
      <formula>M9&lt;&gt;""</formula>
    </cfRule>
  </conditionalFormatting>
  <conditionalFormatting sqref="M29:M46">
    <cfRule type="expression" dxfId="297" priority="4">
      <formula>M29&lt;&gt;""</formula>
    </cfRule>
  </conditionalFormatting>
  <conditionalFormatting sqref="M87">
    <cfRule type="expression" dxfId="296" priority="2">
      <formula>M87&lt;&gt;""</formula>
    </cfRule>
  </conditionalFormatting>
  <pageMargins left="0.70866141732283472" right="0.70866141732283472" top="0.78740157480314965" bottom="0.78740157480314965" header="0" footer="0.31496062992125984"/>
  <pageSetup paperSize="9" scale="53" fitToHeight="0" orientation="landscape" r:id="rId1"/>
  <headerFooter>
    <oddFooter>&amp;C&amp;A&amp;R&amp;P - &amp;N</oddFooter>
  </headerFooter>
  <rowBreaks count="1" manualBreakCount="1">
    <brk id="65" max="1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E57B-2F3F-4890-8BEE-F0637C5E9CEC}">
  <sheetPr>
    <tabColor theme="6" tint="0.59999389629810485"/>
    <pageSetUpPr fitToPage="1"/>
  </sheetPr>
  <dimension ref="A1:U42"/>
  <sheetViews>
    <sheetView showGridLines="0" zoomScale="85" zoomScaleNormal="85" workbookViewId="0">
      <pane ySplit="10" topLeftCell="A11" activePane="bottomLeft" state="frozen"/>
      <selection activeCell="F38" sqref="F37:F38"/>
      <selection pane="bottomLeft" activeCell="A12" sqref="A12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IF(OR(COUNTIF(K11:K30,"&gt;0")&lt;&gt;COUNT(I11:I30),$O$5=""),"Das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509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921</v>
      </c>
      <c r="C5" s="241"/>
      <c r="D5" s="205" t="s">
        <v>46</v>
      </c>
      <c r="E5" s="209" t="str" cm="1">
        <f t="array" aca="1" ref="E5" ca="1">MID(CELL("dateiname",A2),FIND("]",CELL("dateiname",A2))+7,2)</f>
        <v>9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255</v>
      </c>
      <c r="P6" s="227"/>
      <c r="Q6" s="227"/>
      <c r="R6" s="227"/>
      <c r="S6" s="227"/>
      <c r="T6" s="224" t="s">
        <v>376</v>
      </c>
      <c r="U6" s="225">
        <v>18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COUNTA(I11:I30)</f>
        <v>20</v>
      </c>
      <c r="P7" s="227"/>
      <c r="Q7" s="227"/>
      <c r="R7" s="227"/>
      <c r="S7" s="227"/>
      <c r="T7" s="226" t="s">
        <v>329</v>
      </c>
      <c r="U7" s="229">
        <f>COUNTA(P11:P30)</f>
        <v>18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SUM(H11:H30)</f>
        <v>1437.88</v>
      </c>
      <c r="I10" s="201"/>
      <c r="J10" s="200" t="s">
        <v>59</v>
      </c>
      <c r="K10" s="202">
        <f>IFERROR(L10/M10,0)</f>
        <v>0</v>
      </c>
      <c r="L10" s="203">
        <f>SUM(L11:L30)</f>
        <v>251566.15</v>
      </c>
      <c r="M10" s="203">
        <f>SUM(M11:M30)</f>
        <v>0</v>
      </c>
      <c r="N10" s="199"/>
      <c r="O10" s="203">
        <f>SUM(O11:O30)</f>
        <v>0</v>
      </c>
      <c r="P10" s="200" t="s">
        <v>59</v>
      </c>
      <c r="Q10" s="202">
        <f>IFERROR(R10/S10,0)</f>
        <v>0</v>
      </c>
      <c r="R10" s="203">
        <f>SUM(R11:R30)</f>
        <v>1337.44</v>
      </c>
      <c r="S10" s="203">
        <f>SUM(S11:S30)</f>
        <v>0</v>
      </c>
      <c r="T10" s="199"/>
      <c r="U10" s="203">
        <f>SUM(U11:U30)</f>
        <v>0</v>
      </c>
    </row>
    <row r="11" spans="1:21" s="45" customFormat="1" ht="24">
      <c r="A11" s="37">
        <v>1</v>
      </c>
      <c r="B11" s="46" t="s">
        <v>509</v>
      </c>
      <c r="C11" s="248">
        <v>0</v>
      </c>
      <c r="D11" s="248">
        <v>20</v>
      </c>
      <c r="E11" s="38" t="s">
        <v>237</v>
      </c>
      <c r="F11" s="38" t="s">
        <v>73</v>
      </c>
      <c r="G11" s="39" t="s">
        <v>305</v>
      </c>
      <c r="H11" s="40">
        <v>1098.68</v>
      </c>
      <c r="I11" s="39">
        <v>5</v>
      </c>
      <c r="J11" s="41">
        <v>187.75</v>
      </c>
      <c r="K11" s="42"/>
      <c r="L11" s="43">
        <f t="shared" ref="L11:L30" si="0">H11*J11</f>
        <v>206277.17</v>
      </c>
      <c r="M11" s="43">
        <f t="shared" ref="M11:M30" si="1">IFERROR(L11/K11,0)</f>
        <v>0</v>
      </c>
      <c r="N11" s="44">
        <f t="shared" ref="N11:N30" si="2">IF(O11&gt;0,O11/J11,0)</f>
        <v>0</v>
      </c>
      <c r="O11" s="43">
        <f t="shared" ref="O11" si="3">ROUND(M11*SVS_UR_1_1,2)</f>
        <v>0</v>
      </c>
      <c r="P11" s="41">
        <f t="shared" ref="P11:P30" si="4">IF(I11&gt;=1,1,0)</f>
        <v>1</v>
      </c>
      <c r="Q11" s="42"/>
      <c r="R11" s="43">
        <f t="shared" ref="R11:R30" si="5">H11*P11</f>
        <v>1098.68</v>
      </c>
      <c r="S11" s="43">
        <f t="shared" ref="S11:S30" si="6">IFERROR(R11/Q11,0)</f>
        <v>0</v>
      </c>
      <c r="T11" s="44">
        <f t="shared" ref="T11:T30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509</v>
      </c>
      <c r="C12" s="248">
        <v>0</v>
      </c>
      <c r="D12" s="248">
        <v>19</v>
      </c>
      <c r="E12" s="38" t="s">
        <v>147</v>
      </c>
      <c r="F12" s="38" t="s">
        <v>352</v>
      </c>
      <c r="G12" s="39" t="s">
        <v>42</v>
      </c>
      <c r="H12" s="40">
        <v>86.19</v>
      </c>
      <c r="I12" s="39">
        <v>0.23</v>
      </c>
      <c r="J12" s="41">
        <v>12</v>
      </c>
      <c r="K12" s="42"/>
      <c r="L12" s="43">
        <f t="shared" si="0"/>
        <v>1034.28</v>
      </c>
      <c r="M12" s="43">
        <f t="shared" si="1"/>
        <v>0</v>
      </c>
      <c r="N12" s="44">
        <f t="shared" si="2"/>
        <v>0</v>
      </c>
      <c r="O12" s="43">
        <f t="shared" ref="O12" si="8">ROUND(M12*SVS_UR_1_1,2)</f>
        <v>0</v>
      </c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509</v>
      </c>
      <c r="C13" s="248">
        <v>0</v>
      </c>
      <c r="D13" s="248">
        <v>18</v>
      </c>
      <c r="E13" s="38" t="s">
        <v>322</v>
      </c>
      <c r="F13" s="38" t="s">
        <v>73</v>
      </c>
      <c r="G13" s="39" t="s">
        <v>78</v>
      </c>
      <c r="H13" s="40">
        <v>6.6</v>
      </c>
      <c r="I13" s="39">
        <v>2</v>
      </c>
      <c r="J13" s="41">
        <v>75.099999999999994</v>
      </c>
      <c r="K13" s="42"/>
      <c r="L13" s="43">
        <f t="shared" si="0"/>
        <v>495.65999999999991</v>
      </c>
      <c r="M13" s="43">
        <f t="shared" si="1"/>
        <v>0</v>
      </c>
      <c r="N13" s="44">
        <f t="shared" si="2"/>
        <v>0</v>
      </c>
      <c r="O13" s="43">
        <f t="shared" ref="O13" si="9">ROUND(M13*SVS_UR_1_1,2)</f>
        <v>0</v>
      </c>
      <c r="P13" s="41">
        <f t="shared" si="4"/>
        <v>1</v>
      </c>
      <c r="Q13" s="42"/>
      <c r="R13" s="43">
        <f t="shared" si="5"/>
        <v>6.6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509</v>
      </c>
      <c r="C14" s="248">
        <v>0</v>
      </c>
      <c r="D14" s="248">
        <v>17</v>
      </c>
      <c r="E14" s="38" t="s">
        <v>147</v>
      </c>
      <c r="F14" s="38" t="s">
        <v>71</v>
      </c>
      <c r="G14" s="39" t="s">
        <v>42</v>
      </c>
      <c r="H14" s="40">
        <v>14.25</v>
      </c>
      <c r="I14" s="39">
        <v>0.23</v>
      </c>
      <c r="J14" s="41">
        <v>12</v>
      </c>
      <c r="K14" s="42"/>
      <c r="L14" s="43">
        <f t="shared" si="0"/>
        <v>171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138"/>
      <c r="Q14" s="138"/>
      <c r="R14" s="138"/>
      <c r="S14" s="138"/>
      <c r="T14" s="138"/>
      <c r="U14" s="138"/>
    </row>
    <row r="15" spans="1:21" s="45" customFormat="1" ht="24">
      <c r="A15" s="37">
        <f>MAX($A$11:A14)+1</f>
        <v>5</v>
      </c>
      <c r="B15" s="46" t="s">
        <v>509</v>
      </c>
      <c r="C15" s="248">
        <v>0</v>
      </c>
      <c r="D15" s="248">
        <v>16</v>
      </c>
      <c r="E15" s="38" t="s">
        <v>419</v>
      </c>
      <c r="F15" s="38" t="s">
        <v>71</v>
      </c>
      <c r="G15" s="39" t="s">
        <v>88</v>
      </c>
      <c r="H15" s="40">
        <v>2.61</v>
      </c>
      <c r="I15" s="39">
        <v>5</v>
      </c>
      <c r="J15" s="41">
        <v>187.75</v>
      </c>
      <c r="K15" s="42"/>
      <c r="L15" s="43">
        <f t="shared" si="0"/>
        <v>490.02749999999997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4"/>
        <v>1</v>
      </c>
      <c r="Q15" s="42"/>
      <c r="R15" s="43">
        <f t="shared" si="5"/>
        <v>2.61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509</v>
      </c>
      <c r="C16" s="248">
        <v>0</v>
      </c>
      <c r="D16" s="248">
        <v>15</v>
      </c>
      <c r="E16" s="38" t="s">
        <v>419</v>
      </c>
      <c r="F16" s="38" t="s">
        <v>71</v>
      </c>
      <c r="G16" s="39" t="s">
        <v>88</v>
      </c>
      <c r="H16" s="40">
        <v>2.61</v>
      </c>
      <c r="I16" s="39">
        <v>5</v>
      </c>
      <c r="J16" s="41">
        <v>187.75</v>
      </c>
      <c r="K16" s="42"/>
      <c r="L16" s="43">
        <f t="shared" si="0"/>
        <v>490.02749999999997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4"/>
        <v>1</v>
      </c>
      <c r="Q16" s="42"/>
      <c r="R16" s="43">
        <f t="shared" si="5"/>
        <v>2.61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509</v>
      </c>
      <c r="C17" s="248">
        <v>0</v>
      </c>
      <c r="D17" s="248">
        <v>14</v>
      </c>
      <c r="E17" s="38" t="s">
        <v>82</v>
      </c>
      <c r="F17" s="38" t="s">
        <v>352</v>
      </c>
      <c r="G17" s="39" t="s">
        <v>81</v>
      </c>
      <c r="H17" s="40">
        <v>2.9</v>
      </c>
      <c r="I17" s="39">
        <v>5</v>
      </c>
      <c r="J17" s="41">
        <v>187.75</v>
      </c>
      <c r="K17" s="42"/>
      <c r="L17" s="43">
        <f t="shared" si="0"/>
        <v>544.47500000000002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4"/>
        <v>1</v>
      </c>
      <c r="Q17" s="42"/>
      <c r="R17" s="43">
        <f t="shared" si="5"/>
        <v>2.9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509</v>
      </c>
      <c r="C18" s="248">
        <v>0</v>
      </c>
      <c r="D18" s="248">
        <v>13</v>
      </c>
      <c r="E18" s="38" t="s">
        <v>146</v>
      </c>
      <c r="F18" s="38" t="s">
        <v>69</v>
      </c>
      <c r="G18" s="39" t="s">
        <v>88</v>
      </c>
      <c r="H18" s="40">
        <v>4.3899999999999997</v>
      </c>
      <c r="I18" s="39">
        <v>5</v>
      </c>
      <c r="J18" s="41">
        <v>187.75</v>
      </c>
      <c r="K18" s="42"/>
      <c r="L18" s="43">
        <f t="shared" si="0"/>
        <v>824.22249999999997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4"/>
        <v>1</v>
      </c>
      <c r="Q18" s="42"/>
      <c r="R18" s="43">
        <f t="shared" si="5"/>
        <v>4.3899999999999997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509</v>
      </c>
      <c r="C19" s="248">
        <v>0</v>
      </c>
      <c r="D19" s="248">
        <v>12</v>
      </c>
      <c r="E19" s="38" t="s">
        <v>146</v>
      </c>
      <c r="F19" s="38" t="s">
        <v>69</v>
      </c>
      <c r="G19" s="39" t="s">
        <v>88</v>
      </c>
      <c r="H19" s="40">
        <v>5.24</v>
      </c>
      <c r="I19" s="39">
        <v>5</v>
      </c>
      <c r="J19" s="41">
        <v>187.75</v>
      </c>
      <c r="K19" s="42"/>
      <c r="L19" s="43">
        <f t="shared" si="0"/>
        <v>983.81000000000006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4"/>
        <v>1</v>
      </c>
      <c r="Q19" s="42"/>
      <c r="R19" s="43">
        <f t="shared" si="5"/>
        <v>5.24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509</v>
      </c>
      <c r="C20" s="248">
        <v>0</v>
      </c>
      <c r="D20" s="248">
        <v>11</v>
      </c>
      <c r="E20" s="38" t="s">
        <v>54</v>
      </c>
      <c r="F20" s="38" t="s">
        <v>352</v>
      </c>
      <c r="G20" s="39" t="s">
        <v>81</v>
      </c>
      <c r="H20" s="40">
        <v>7.57</v>
      </c>
      <c r="I20" s="39">
        <v>5</v>
      </c>
      <c r="J20" s="41">
        <v>187.75</v>
      </c>
      <c r="K20" s="42"/>
      <c r="L20" s="43">
        <f t="shared" si="0"/>
        <v>1421.2675000000002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4"/>
        <v>1</v>
      </c>
      <c r="Q20" s="42"/>
      <c r="R20" s="43">
        <f t="shared" si="5"/>
        <v>7.57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509</v>
      </c>
      <c r="C21" s="248">
        <v>0</v>
      </c>
      <c r="D21" s="248">
        <v>10</v>
      </c>
      <c r="E21" s="38" t="s">
        <v>82</v>
      </c>
      <c r="F21" s="38" t="s">
        <v>69</v>
      </c>
      <c r="G21" s="39" t="s">
        <v>81</v>
      </c>
      <c r="H21" s="40">
        <v>96.01</v>
      </c>
      <c r="I21" s="39">
        <v>5</v>
      </c>
      <c r="J21" s="41">
        <v>187.75</v>
      </c>
      <c r="K21" s="42"/>
      <c r="L21" s="43">
        <f t="shared" si="0"/>
        <v>18025.877500000002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4"/>
        <v>1</v>
      </c>
      <c r="Q21" s="42"/>
      <c r="R21" s="43">
        <f t="shared" si="5"/>
        <v>96.01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509</v>
      </c>
      <c r="C22" s="248">
        <v>0</v>
      </c>
      <c r="D22" s="248">
        <v>9</v>
      </c>
      <c r="E22" s="38" t="s">
        <v>510</v>
      </c>
      <c r="F22" s="38" t="s">
        <v>352</v>
      </c>
      <c r="G22" s="39" t="s">
        <v>81</v>
      </c>
      <c r="H22" s="40">
        <v>19.39</v>
      </c>
      <c r="I22" s="39">
        <v>5</v>
      </c>
      <c r="J22" s="41">
        <v>187.75</v>
      </c>
      <c r="K22" s="42"/>
      <c r="L22" s="43">
        <f t="shared" si="0"/>
        <v>3640.4725000000003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4"/>
        <v>1</v>
      </c>
      <c r="Q22" s="42"/>
      <c r="R22" s="43">
        <f t="shared" si="5"/>
        <v>19.39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509</v>
      </c>
      <c r="C23" s="248">
        <v>0</v>
      </c>
      <c r="D23" s="248">
        <v>8</v>
      </c>
      <c r="E23" s="38" t="s">
        <v>510</v>
      </c>
      <c r="F23" s="38" t="s">
        <v>352</v>
      </c>
      <c r="G23" s="39" t="s">
        <v>81</v>
      </c>
      <c r="H23" s="40">
        <v>19.39</v>
      </c>
      <c r="I23" s="39">
        <v>5</v>
      </c>
      <c r="J23" s="41">
        <v>187.75</v>
      </c>
      <c r="K23" s="42"/>
      <c r="L23" s="43">
        <f t="shared" si="0"/>
        <v>3640.4725000000003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41">
        <f t="shared" si="4"/>
        <v>1</v>
      </c>
      <c r="Q23" s="42"/>
      <c r="R23" s="43">
        <f t="shared" si="5"/>
        <v>19.39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509</v>
      </c>
      <c r="C24" s="248">
        <v>0</v>
      </c>
      <c r="D24" s="248">
        <v>7</v>
      </c>
      <c r="E24" s="38" t="s">
        <v>510</v>
      </c>
      <c r="F24" s="38" t="s">
        <v>352</v>
      </c>
      <c r="G24" s="39" t="s">
        <v>81</v>
      </c>
      <c r="H24" s="40">
        <v>19.48</v>
      </c>
      <c r="I24" s="39">
        <v>5</v>
      </c>
      <c r="J24" s="41">
        <v>187.75</v>
      </c>
      <c r="K24" s="42"/>
      <c r="L24" s="43">
        <f t="shared" si="0"/>
        <v>3657.37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4"/>
        <v>1</v>
      </c>
      <c r="Q24" s="42"/>
      <c r="R24" s="43">
        <f t="shared" si="5"/>
        <v>19.48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509</v>
      </c>
      <c r="C25" s="248">
        <v>0</v>
      </c>
      <c r="D25" s="248">
        <v>6</v>
      </c>
      <c r="E25" s="38" t="s">
        <v>146</v>
      </c>
      <c r="F25" s="38" t="s">
        <v>69</v>
      </c>
      <c r="G25" s="39" t="s">
        <v>88</v>
      </c>
      <c r="H25" s="40">
        <v>1.83</v>
      </c>
      <c r="I25" s="39">
        <v>5</v>
      </c>
      <c r="J25" s="41">
        <v>187.75</v>
      </c>
      <c r="K25" s="42"/>
      <c r="L25" s="43">
        <f t="shared" si="0"/>
        <v>343.58250000000004</v>
      </c>
      <c r="M25" s="43">
        <f t="shared" si="1"/>
        <v>0</v>
      </c>
      <c r="N25" s="44">
        <f t="shared" si="2"/>
        <v>0</v>
      </c>
      <c r="O25" s="43">
        <f t="shared" ref="O25" si="21">ROUND(M25*SVS_UR_1_1,2)</f>
        <v>0</v>
      </c>
      <c r="P25" s="41">
        <f t="shared" si="4"/>
        <v>1</v>
      </c>
      <c r="Q25" s="42"/>
      <c r="R25" s="43">
        <f t="shared" si="5"/>
        <v>1.83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509</v>
      </c>
      <c r="C26" s="248">
        <v>0</v>
      </c>
      <c r="D26" s="248">
        <v>5</v>
      </c>
      <c r="E26" s="38" t="s">
        <v>419</v>
      </c>
      <c r="F26" s="38" t="s">
        <v>69</v>
      </c>
      <c r="G26" s="39" t="s">
        <v>88</v>
      </c>
      <c r="H26" s="40">
        <v>15.67</v>
      </c>
      <c r="I26" s="39">
        <v>5</v>
      </c>
      <c r="J26" s="41">
        <v>187.75</v>
      </c>
      <c r="K26" s="42"/>
      <c r="L26" s="43">
        <f t="shared" si="0"/>
        <v>2942.0425</v>
      </c>
      <c r="M26" s="43">
        <f t="shared" si="1"/>
        <v>0</v>
      </c>
      <c r="N26" s="44">
        <f t="shared" si="2"/>
        <v>0</v>
      </c>
      <c r="O26" s="43">
        <f t="shared" ref="O26" si="22">ROUND(M26*SVS_UR_1_1,2)</f>
        <v>0</v>
      </c>
      <c r="P26" s="41">
        <f t="shared" si="4"/>
        <v>1</v>
      </c>
      <c r="Q26" s="42"/>
      <c r="R26" s="43">
        <f t="shared" si="5"/>
        <v>15.67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509</v>
      </c>
      <c r="C27" s="248">
        <v>0</v>
      </c>
      <c r="D27" s="248">
        <v>4</v>
      </c>
      <c r="E27" s="38" t="s">
        <v>146</v>
      </c>
      <c r="F27" s="38" t="s">
        <v>69</v>
      </c>
      <c r="G27" s="39" t="s">
        <v>88</v>
      </c>
      <c r="H27" s="40">
        <v>1.83</v>
      </c>
      <c r="I27" s="39">
        <v>5</v>
      </c>
      <c r="J27" s="41">
        <v>187.75</v>
      </c>
      <c r="K27" s="42"/>
      <c r="L27" s="43">
        <f t="shared" si="0"/>
        <v>343.58250000000004</v>
      </c>
      <c r="M27" s="43">
        <f t="shared" si="1"/>
        <v>0</v>
      </c>
      <c r="N27" s="44">
        <f t="shared" si="2"/>
        <v>0</v>
      </c>
      <c r="O27" s="43">
        <f t="shared" ref="O27" si="23">ROUND(M27*SVS_UR_1_1,2)</f>
        <v>0</v>
      </c>
      <c r="P27" s="41">
        <f t="shared" si="4"/>
        <v>1</v>
      </c>
      <c r="Q27" s="42"/>
      <c r="R27" s="43">
        <f t="shared" si="5"/>
        <v>1.83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509</v>
      </c>
      <c r="C28" s="248">
        <v>0</v>
      </c>
      <c r="D28" s="248">
        <v>3</v>
      </c>
      <c r="E28" s="38" t="s">
        <v>419</v>
      </c>
      <c r="F28" s="38" t="s">
        <v>69</v>
      </c>
      <c r="G28" s="39" t="s">
        <v>88</v>
      </c>
      <c r="H28" s="40">
        <v>15.67</v>
      </c>
      <c r="I28" s="39">
        <v>5</v>
      </c>
      <c r="J28" s="41">
        <v>187.75</v>
      </c>
      <c r="K28" s="42"/>
      <c r="L28" s="43">
        <f t="shared" si="0"/>
        <v>2942.0425</v>
      </c>
      <c r="M28" s="43">
        <f t="shared" si="1"/>
        <v>0</v>
      </c>
      <c r="N28" s="44">
        <f t="shared" si="2"/>
        <v>0</v>
      </c>
      <c r="O28" s="43">
        <f t="shared" ref="O28" si="24">ROUND(M28*SVS_UR_1_1,2)</f>
        <v>0</v>
      </c>
      <c r="P28" s="41">
        <f t="shared" si="4"/>
        <v>1</v>
      </c>
      <c r="Q28" s="42"/>
      <c r="R28" s="43">
        <f t="shared" si="5"/>
        <v>15.67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509</v>
      </c>
      <c r="C29" s="248">
        <v>0</v>
      </c>
      <c r="D29" s="248">
        <v>2</v>
      </c>
      <c r="E29" s="38" t="s">
        <v>146</v>
      </c>
      <c r="F29" s="38" t="s">
        <v>69</v>
      </c>
      <c r="G29" s="39" t="s">
        <v>88</v>
      </c>
      <c r="H29" s="40">
        <v>1.83</v>
      </c>
      <c r="I29" s="39">
        <v>5</v>
      </c>
      <c r="J29" s="41">
        <v>187.75</v>
      </c>
      <c r="K29" s="42"/>
      <c r="L29" s="43">
        <f t="shared" si="0"/>
        <v>343.58250000000004</v>
      </c>
      <c r="M29" s="43">
        <f t="shared" si="1"/>
        <v>0</v>
      </c>
      <c r="N29" s="44">
        <f t="shared" si="2"/>
        <v>0</v>
      </c>
      <c r="O29" s="43">
        <f t="shared" ref="O29" si="25">ROUND(M29*SVS_UR_1_1,2)</f>
        <v>0</v>
      </c>
      <c r="P29" s="41">
        <f t="shared" si="4"/>
        <v>1</v>
      </c>
      <c r="Q29" s="42"/>
      <c r="R29" s="43">
        <f t="shared" si="5"/>
        <v>1.83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509</v>
      </c>
      <c r="C30" s="248">
        <v>0</v>
      </c>
      <c r="D30" s="248">
        <v>1</v>
      </c>
      <c r="E30" s="38" t="s">
        <v>419</v>
      </c>
      <c r="F30" s="38" t="s">
        <v>69</v>
      </c>
      <c r="G30" s="39" t="s">
        <v>88</v>
      </c>
      <c r="H30" s="40">
        <v>15.74</v>
      </c>
      <c r="I30" s="39">
        <v>5</v>
      </c>
      <c r="J30" s="41">
        <v>187.75</v>
      </c>
      <c r="K30" s="42"/>
      <c r="L30" s="43">
        <f t="shared" si="0"/>
        <v>2955.1849999999999</v>
      </c>
      <c r="M30" s="43">
        <f t="shared" si="1"/>
        <v>0</v>
      </c>
      <c r="N30" s="44">
        <f t="shared" si="2"/>
        <v>0</v>
      </c>
      <c r="O30" s="43">
        <f t="shared" ref="O30" si="26">ROUND(M30*SVS_UR_1_1,2)</f>
        <v>0</v>
      </c>
      <c r="P30" s="41">
        <f t="shared" si="4"/>
        <v>1</v>
      </c>
      <c r="Q30" s="42"/>
      <c r="R30" s="43">
        <f t="shared" si="5"/>
        <v>15.74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>
      <c r="A31" s="195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</row>
    <row r="32" spans="1:21">
      <c r="I32" s="98"/>
      <c r="L32" s="49"/>
    </row>
    <row r="33" spans="1:15">
      <c r="A33" s="52"/>
      <c r="B33" s="53"/>
      <c r="C33" s="54" t="str">
        <f>"weil "&amp;COUNTA($A:$A)-SUBTOTAL(103,$A:$A)&amp;" Zeile(n) Ausgeblendet"</f>
        <v>weil 0 Zeile(n) Ausgeblendet</v>
      </c>
      <c r="D33" s="53" t="str">
        <f>"oder Abgefiltert sind, Teilsummen:"</f>
        <v>oder Abgefiltert sind, Teilsummen:</v>
      </c>
      <c r="E33" s="54"/>
      <c r="F33" s="54"/>
      <c r="G33" s="55"/>
      <c r="H33" s="56">
        <f>SUBTOTAL(109,H11:H30)</f>
        <v>1437.88</v>
      </c>
      <c r="I33" s="101"/>
      <c r="J33" s="96" t="s">
        <v>938</v>
      </c>
      <c r="K33" s="57">
        <f>SUBTOTAL(103,I11:I30)</f>
        <v>20</v>
      </c>
      <c r="L33" s="56">
        <f>SUBTOTAL(109,L11:L30)</f>
        <v>251566.15</v>
      </c>
      <c r="M33" s="56">
        <f>SUBTOTAL(109,M11:M30)</f>
        <v>0</v>
      </c>
      <c r="N33" s="58"/>
      <c r="O33" s="56">
        <f>SUBTOTAL(109,O11:O30)</f>
        <v>0</v>
      </c>
    </row>
    <row r="34" spans="1:15">
      <c r="H34" s="59"/>
      <c r="I34" s="98"/>
      <c r="L34" s="49"/>
    </row>
    <row r="35" spans="1:15">
      <c r="A35" s="60" t="s">
        <v>23</v>
      </c>
      <c r="B35" s="60"/>
      <c r="C35" s="61"/>
      <c r="D35" s="62"/>
      <c r="E35" s="62"/>
      <c r="F35" s="63"/>
      <c r="G35" s="64"/>
      <c r="H35" s="65"/>
      <c r="I35" s="99"/>
      <c r="J35" s="99"/>
      <c r="K35" s="65"/>
      <c r="L35" s="65"/>
      <c r="M35" s="65"/>
      <c r="N35" s="65"/>
      <c r="O35" s="65"/>
    </row>
    <row r="36" spans="1:15" ht="6" customHeight="1">
      <c r="A36" s="60"/>
      <c r="B36" s="60"/>
      <c r="C36" s="61"/>
      <c r="D36" s="62"/>
      <c r="E36" s="62"/>
      <c r="F36" s="63"/>
      <c r="G36" s="64"/>
      <c r="H36" s="65"/>
      <c r="I36" s="99"/>
      <c r="J36" s="99"/>
      <c r="K36" s="65"/>
      <c r="L36" s="65"/>
      <c r="M36" s="65"/>
      <c r="N36" s="65"/>
      <c r="O36" s="65"/>
    </row>
    <row r="37" spans="1:15">
      <c r="A37" s="47" t="s">
        <v>24</v>
      </c>
      <c r="B37" s="47" t="s">
        <v>25</v>
      </c>
      <c r="D37" s="29" t="s">
        <v>26</v>
      </c>
      <c r="E37" s="66" t="s">
        <v>27</v>
      </c>
      <c r="J37" s="29"/>
      <c r="K37" s="49"/>
      <c r="L37" s="49"/>
      <c r="M37" s="49"/>
      <c r="N37" s="49"/>
      <c r="O37" s="49"/>
    </row>
    <row r="38" spans="1:15">
      <c r="A38" s="47" t="s">
        <v>12</v>
      </c>
      <c r="B38" s="47" t="s">
        <v>28</v>
      </c>
      <c r="D38" s="29" t="s">
        <v>29</v>
      </c>
      <c r="E38" s="66" t="s">
        <v>30</v>
      </c>
      <c r="J38" s="29"/>
      <c r="K38" s="49"/>
      <c r="L38" s="49"/>
      <c r="M38" s="49"/>
      <c r="N38" s="49"/>
      <c r="O38" s="49"/>
    </row>
    <row r="39" spans="1:15">
      <c r="A39" s="47" t="s">
        <v>31</v>
      </c>
      <c r="B39" s="47" t="s">
        <v>32</v>
      </c>
      <c r="D39" s="62" t="s">
        <v>48</v>
      </c>
      <c r="E39" s="67" t="s">
        <v>49</v>
      </c>
      <c r="J39" s="29"/>
      <c r="K39" s="49"/>
      <c r="L39" s="49"/>
      <c r="M39" s="49"/>
      <c r="N39" s="49"/>
      <c r="O39" s="49"/>
    </row>
    <row r="40" spans="1:15">
      <c r="A40" s="47" t="s">
        <v>33</v>
      </c>
      <c r="B40" s="47" t="s">
        <v>34</v>
      </c>
      <c r="D40" s="68" t="s">
        <v>35</v>
      </c>
      <c r="E40" s="48" t="s">
        <v>36</v>
      </c>
      <c r="J40" s="29"/>
      <c r="K40" s="49"/>
      <c r="L40" s="49"/>
      <c r="M40" s="49"/>
      <c r="N40" s="49"/>
      <c r="O40" s="49"/>
    </row>
    <row r="41" spans="1:15">
      <c r="J41" s="29"/>
      <c r="K41" s="49"/>
      <c r="L41" s="49"/>
      <c r="M41" s="49"/>
      <c r="N41" s="49"/>
      <c r="O41" s="49"/>
    </row>
    <row r="42" spans="1:15">
      <c r="I42" s="97"/>
      <c r="J42" s="97"/>
      <c r="K42" s="24"/>
      <c r="L42" s="24"/>
      <c r="M42" s="24"/>
      <c r="N42" s="24"/>
      <c r="O42" s="24"/>
    </row>
  </sheetData>
  <sheetProtection algorithmName="SHA-512" hashValue="nIHxYmgsMhp9EH2Mxi85FqmODDrJjLfW6Ymt6ve5KhWy/NQtJTBRDliSNsIgYI6ljl1mto7aaOI98TkeuwLgcQ==" saltValue="sVzUKYDtTuGvEUORRfRnCA==" spinCount="100000" sheet="1" objects="1" scenarios="1" formatColumns="0" formatRows="0" autoFilter="0"/>
  <autoFilter ref="A9:U30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47" priority="3">
      <formula>$A$1&lt;&gt;""</formula>
    </cfRule>
  </conditionalFormatting>
  <conditionalFormatting sqref="A33:O33">
    <cfRule type="expression" dxfId="246" priority="2">
      <formula>IF(SUBTOTAL(103,$A:$A)=COUNTA($A:$A),TRUE,FALSE)</formula>
    </cfRule>
  </conditionalFormatting>
  <conditionalFormatting sqref="B11:I30">
    <cfRule type="expression" dxfId="245" priority="4">
      <formula>AND(NOT(ISBLANK($E$8)),SEARCH($E$8,$B11&amp;$C11&amp;$D11&amp;$E11&amp;$F11&amp;$G11&amp;$H11))</formula>
    </cfRule>
    <cfRule type="expression" dxfId="244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43" priority="1">
      <formula>F4&lt;&gt;""</formula>
    </cfRule>
  </conditionalFormatting>
  <conditionalFormatting sqref="K4">
    <cfRule type="expression" dxfId="242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2180-F646-4F15-9DB6-310AC4C1A194}">
  <sheetPr>
    <tabColor theme="6" tint="0.59999389629810485"/>
    <pageSetUpPr fitToPage="1"/>
  </sheetPr>
  <dimension ref="A1:U183"/>
  <sheetViews>
    <sheetView showGridLines="0" zoomScale="85" zoomScaleNormal="85" workbookViewId="0">
      <pane ySplit="10" topLeftCell="A11" activePane="bottomLeft" state="frozen"/>
      <selection activeCell="F38" sqref="F37:F38"/>
      <selection pane="bottomLeft" activeCell="F18" sqref="F1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IF(OR(COUNTIF(K11:K171,"&gt;0")&lt;&gt;COUNT(I11:I171),$O$5=""),"Das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511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922</v>
      </c>
      <c r="C5" s="241"/>
      <c r="D5" s="205" t="s">
        <v>46</v>
      </c>
      <c r="E5" s="209" t="str" cm="1">
        <f t="array" aca="1" ref="E5" ca="1">MID(CELL("dateiname",A2),FIND("]",CELL("dateiname",A2))+7,2)</f>
        <v>10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175</v>
      </c>
      <c r="P6" s="227"/>
      <c r="Q6" s="227"/>
      <c r="R6" s="227"/>
      <c r="S6" s="227"/>
      <c r="T6" s="224" t="s">
        <v>376</v>
      </c>
      <c r="U6" s="225">
        <v>14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COUNTA(I11:I171)</f>
        <v>149</v>
      </c>
      <c r="P7" s="227"/>
      <c r="Q7" s="227"/>
      <c r="R7" s="227"/>
      <c r="S7" s="227"/>
      <c r="T7" s="226" t="s">
        <v>329</v>
      </c>
      <c r="U7" s="229">
        <f>COUNTA(P11:P171)</f>
        <v>136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SUM(H11:H171)</f>
        <v>6715.5400000000009</v>
      </c>
      <c r="I10" s="201"/>
      <c r="J10" s="200" t="s">
        <v>59</v>
      </c>
      <c r="K10" s="202">
        <f>IFERROR(L10/M10,0)</f>
        <v>0</v>
      </c>
      <c r="L10" s="203">
        <f>SUM(L11:L171)</f>
        <v>759263.94760000054</v>
      </c>
      <c r="M10" s="203">
        <f>SUM(M11:M171)</f>
        <v>0</v>
      </c>
      <c r="N10" s="199"/>
      <c r="O10" s="203">
        <f>SUM(O11:O171)</f>
        <v>0</v>
      </c>
      <c r="P10" s="200" t="s">
        <v>59</v>
      </c>
      <c r="Q10" s="202">
        <f>IFERROR(R10/S10,0)</f>
        <v>0</v>
      </c>
      <c r="R10" s="203">
        <f>SUM(R11:R171)</f>
        <v>6088.0200000000013</v>
      </c>
      <c r="S10" s="203">
        <f>SUM(S11:S171)</f>
        <v>0</v>
      </c>
      <c r="T10" s="199"/>
      <c r="U10" s="203">
        <f>SUM(U11:U171)</f>
        <v>0</v>
      </c>
    </row>
    <row r="11" spans="1:21" s="45" customFormat="1" ht="24">
      <c r="A11" s="37">
        <v>1</v>
      </c>
      <c r="B11" s="46" t="s">
        <v>511</v>
      </c>
      <c r="C11" s="248">
        <v>0</v>
      </c>
      <c r="D11" s="248" t="s">
        <v>149</v>
      </c>
      <c r="E11" s="38" t="s">
        <v>512</v>
      </c>
      <c r="F11" s="38" t="s">
        <v>69</v>
      </c>
      <c r="G11" s="39" t="s">
        <v>40</v>
      </c>
      <c r="H11" s="40">
        <v>112.58</v>
      </c>
      <c r="I11" s="39">
        <v>5</v>
      </c>
      <c r="J11" s="41">
        <v>187.75</v>
      </c>
      <c r="K11" s="42"/>
      <c r="L11" s="43">
        <f t="shared" ref="L11:L74" si="0">H11*J11</f>
        <v>21136.895</v>
      </c>
      <c r="M11" s="43">
        <f t="shared" ref="M11:M74" si="1">IFERROR(L11/K11,0)</f>
        <v>0</v>
      </c>
      <c r="N11" s="44">
        <f t="shared" ref="N11:N74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74" si="5">H11*P11</f>
        <v>112.58</v>
      </c>
      <c r="S11" s="43">
        <f t="shared" ref="S11:S74" si="6">IFERROR(R11/Q11,0)</f>
        <v>0</v>
      </c>
      <c r="T11" s="44">
        <f t="shared" ref="T11:T74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511</v>
      </c>
      <c r="C12" s="248">
        <v>0</v>
      </c>
      <c r="D12" s="248"/>
      <c r="E12" s="38" t="s">
        <v>142</v>
      </c>
      <c r="F12" s="38" t="s">
        <v>69</v>
      </c>
      <c r="G12" s="39" t="s">
        <v>83</v>
      </c>
      <c r="H12" s="40">
        <v>3.56</v>
      </c>
      <c r="I12" s="39">
        <v>5</v>
      </c>
      <c r="J12" s="41">
        <v>187.75</v>
      </c>
      <c r="K12" s="42"/>
      <c r="L12" s="43">
        <f t="shared" si="0"/>
        <v>668.39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3.56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511</v>
      </c>
      <c r="C13" s="248">
        <v>0</v>
      </c>
      <c r="D13" s="248"/>
      <c r="E13" s="38" t="s">
        <v>84</v>
      </c>
      <c r="F13" s="38" t="s">
        <v>69</v>
      </c>
      <c r="G13" s="39" t="s">
        <v>83</v>
      </c>
      <c r="H13" s="40">
        <v>2.63</v>
      </c>
      <c r="I13" s="39">
        <v>5</v>
      </c>
      <c r="J13" s="41">
        <v>187.75</v>
      </c>
      <c r="K13" s="42"/>
      <c r="L13" s="43">
        <f t="shared" si="0"/>
        <v>493.78249999999997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76" si="9">IF(I13&gt;=1,1,0)</f>
        <v>1</v>
      </c>
      <c r="Q13" s="42"/>
      <c r="R13" s="43">
        <f t="shared" si="5"/>
        <v>2.63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511</v>
      </c>
      <c r="C14" s="248">
        <v>0</v>
      </c>
      <c r="D14" s="248" t="s">
        <v>119</v>
      </c>
      <c r="E14" s="38" t="s">
        <v>209</v>
      </c>
      <c r="F14" s="38" t="s">
        <v>69</v>
      </c>
      <c r="G14" s="39" t="s">
        <v>75</v>
      </c>
      <c r="H14" s="40">
        <v>3.09</v>
      </c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</row>
    <row r="15" spans="1:21" s="45" customFormat="1" ht="24">
      <c r="A15" s="37">
        <f>MAX($A$11:A14)+1</f>
        <v>5</v>
      </c>
      <c r="B15" s="46" t="s">
        <v>511</v>
      </c>
      <c r="C15" s="248">
        <v>0</v>
      </c>
      <c r="D15" s="248" t="s">
        <v>120</v>
      </c>
      <c r="E15" s="38" t="s">
        <v>146</v>
      </c>
      <c r="F15" s="38" t="s">
        <v>69</v>
      </c>
      <c r="G15" s="39" t="s">
        <v>88</v>
      </c>
      <c r="H15" s="40">
        <v>7.92</v>
      </c>
      <c r="I15" s="39">
        <v>5</v>
      </c>
      <c r="J15" s="41">
        <v>187.75</v>
      </c>
      <c r="K15" s="42"/>
      <c r="L15" s="43">
        <f t="shared" si="0"/>
        <v>1486.98</v>
      </c>
      <c r="M15" s="43">
        <f t="shared" si="1"/>
        <v>0</v>
      </c>
      <c r="N15" s="44">
        <f t="shared" si="2"/>
        <v>0</v>
      </c>
      <c r="O15" s="43">
        <f t="shared" ref="O15" si="10">ROUND(M15*SVS_UR_1_1,2)</f>
        <v>0</v>
      </c>
      <c r="P15" s="41">
        <f t="shared" si="9"/>
        <v>1</v>
      </c>
      <c r="Q15" s="42"/>
      <c r="R15" s="43">
        <f t="shared" si="5"/>
        <v>7.92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511</v>
      </c>
      <c r="C16" s="248">
        <v>0</v>
      </c>
      <c r="D16" s="248" t="s">
        <v>148</v>
      </c>
      <c r="E16" s="38" t="s">
        <v>146</v>
      </c>
      <c r="F16" s="38" t="s">
        <v>69</v>
      </c>
      <c r="G16" s="39" t="s">
        <v>88</v>
      </c>
      <c r="H16" s="40">
        <v>18.329999999999998</v>
      </c>
      <c r="I16" s="39">
        <v>5</v>
      </c>
      <c r="J16" s="41">
        <v>187.75</v>
      </c>
      <c r="K16" s="42"/>
      <c r="L16" s="43">
        <f t="shared" si="0"/>
        <v>3441.4574999999995</v>
      </c>
      <c r="M16" s="43">
        <f t="shared" si="1"/>
        <v>0</v>
      </c>
      <c r="N16" s="44">
        <f t="shared" si="2"/>
        <v>0</v>
      </c>
      <c r="O16" s="43">
        <f t="shared" ref="O16" si="11">ROUND(M16*SVS_UR_1_1,2)</f>
        <v>0</v>
      </c>
      <c r="P16" s="41">
        <f t="shared" si="9"/>
        <v>1</v>
      </c>
      <c r="Q16" s="42"/>
      <c r="R16" s="43">
        <f t="shared" si="5"/>
        <v>18.329999999999998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511</v>
      </c>
      <c r="C17" s="248">
        <v>0</v>
      </c>
      <c r="D17" s="248" t="s">
        <v>150</v>
      </c>
      <c r="E17" s="38" t="s">
        <v>513</v>
      </c>
      <c r="F17" s="38" t="s">
        <v>69</v>
      </c>
      <c r="G17" s="39" t="s">
        <v>95</v>
      </c>
      <c r="H17" s="40">
        <v>51.15</v>
      </c>
      <c r="I17" s="39">
        <v>5</v>
      </c>
      <c r="J17" s="41">
        <v>187.75</v>
      </c>
      <c r="K17" s="42"/>
      <c r="L17" s="43">
        <f t="shared" si="0"/>
        <v>9603.4125000000004</v>
      </c>
      <c r="M17" s="43">
        <f t="shared" si="1"/>
        <v>0</v>
      </c>
      <c r="N17" s="44">
        <f t="shared" si="2"/>
        <v>0</v>
      </c>
      <c r="O17" s="43">
        <f t="shared" ref="O17" si="12">ROUND(M17*SVS_UR_1_1,2)</f>
        <v>0</v>
      </c>
      <c r="P17" s="41">
        <f t="shared" si="9"/>
        <v>1</v>
      </c>
      <c r="Q17" s="42"/>
      <c r="R17" s="43">
        <f t="shared" si="5"/>
        <v>51.15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511</v>
      </c>
      <c r="C18" s="248">
        <v>0</v>
      </c>
      <c r="D18" s="248" t="s">
        <v>151</v>
      </c>
      <c r="E18" s="38" t="s">
        <v>514</v>
      </c>
      <c r="F18" s="38" t="s">
        <v>69</v>
      </c>
      <c r="G18" s="39" t="s">
        <v>40</v>
      </c>
      <c r="H18" s="40">
        <v>51.32</v>
      </c>
      <c r="I18" s="39">
        <v>5</v>
      </c>
      <c r="J18" s="41">
        <v>187.75</v>
      </c>
      <c r="K18" s="42"/>
      <c r="L18" s="43">
        <f t="shared" si="0"/>
        <v>9635.33</v>
      </c>
      <c r="M18" s="43">
        <f t="shared" si="1"/>
        <v>0</v>
      </c>
      <c r="N18" s="44">
        <f t="shared" si="2"/>
        <v>0</v>
      </c>
      <c r="O18" s="43">
        <f t="shared" ref="O18" si="13">ROUND(M18*SVS_UR_1_1,2)</f>
        <v>0</v>
      </c>
      <c r="P18" s="41">
        <f t="shared" si="9"/>
        <v>1</v>
      </c>
      <c r="Q18" s="42"/>
      <c r="R18" s="43">
        <f t="shared" si="5"/>
        <v>51.32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511</v>
      </c>
      <c r="C19" s="248">
        <v>0</v>
      </c>
      <c r="D19" s="248"/>
      <c r="E19" s="38" t="s">
        <v>82</v>
      </c>
      <c r="F19" s="38" t="s">
        <v>69</v>
      </c>
      <c r="G19" s="39" t="s">
        <v>81</v>
      </c>
      <c r="H19" s="40">
        <v>40.79</v>
      </c>
      <c r="I19" s="39">
        <v>5</v>
      </c>
      <c r="J19" s="41">
        <v>187.75</v>
      </c>
      <c r="K19" s="42"/>
      <c r="L19" s="43">
        <f t="shared" si="0"/>
        <v>7658.3225000000002</v>
      </c>
      <c r="M19" s="43">
        <f t="shared" si="1"/>
        <v>0</v>
      </c>
      <c r="N19" s="44">
        <f t="shared" si="2"/>
        <v>0</v>
      </c>
      <c r="O19" s="43">
        <f t="shared" ref="O19" si="14">ROUND(M19*SVS_UR_1_1,2)</f>
        <v>0</v>
      </c>
      <c r="P19" s="41">
        <f t="shared" si="9"/>
        <v>1</v>
      </c>
      <c r="Q19" s="42"/>
      <c r="R19" s="43">
        <f t="shared" si="5"/>
        <v>40.79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511</v>
      </c>
      <c r="C20" s="248">
        <v>0</v>
      </c>
      <c r="D20" s="248"/>
      <c r="E20" s="38" t="s">
        <v>84</v>
      </c>
      <c r="F20" s="38" t="s">
        <v>69</v>
      </c>
      <c r="G20" s="39" t="s">
        <v>83</v>
      </c>
      <c r="H20" s="40">
        <v>3.48</v>
      </c>
      <c r="I20" s="39">
        <v>5</v>
      </c>
      <c r="J20" s="41">
        <v>187.75</v>
      </c>
      <c r="K20" s="42"/>
      <c r="L20" s="43">
        <f t="shared" si="0"/>
        <v>653.37</v>
      </c>
      <c r="M20" s="43">
        <f t="shared" si="1"/>
        <v>0</v>
      </c>
      <c r="N20" s="44">
        <f t="shared" si="2"/>
        <v>0</v>
      </c>
      <c r="O20" s="43">
        <f t="shared" ref="O20" si="15">ROUND(M20*SVS_UR_1_1,2)</f>
        <v>0</v>
      </c>
      <c r="P20" s="41">
        <f t="shared" si="9"/>
        <v>1</v>
      </c>
      <c r="Q20" s="42"/>
      <c r="R20" s="43">
        <f t="shared" si="5"/>
        <v>3.48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511</v>
      </c>
      <c r="C21" s="248">
        <v>0</v>
      </c>
      <c r="D21" s="248" t="s">
        <v>152</v>
      </c>
      <c r="E21" s="38" t="s">
        <v>515</v>
      </c>
      <c r="F21" s="38" t="s">
        <v>69</v>
      </c>
      <c r="G21" s="39" t="s">
        <v>40</v>
      </c>
      <c r="H21" s="40">
        <v>33.950000000000003</v>
      </c>
      <c r="I21" s="39">
        <v>5</v>
      </c>
      <c r="J21" s="41">
        <v>187.75</v>
      </c>
      <c r="K21" s="42"/>
      <c r="L21" s="43">
        <f t="shared" si="0"/>
        <v>6374.1125000000002</v>
      </c>
      <c r="M21" s="43">
        <f t="shared" si="1"/>
        <v>0</v>
      </c>
      <c r="N21" s="44">
        <f t="shared" si="2"/>
        <v>0</v>
      </c>
      <c r="O21" s="43">
        <f t="shared" ref="O21" si="16">ROUND(M21*SVS_UR_1_1,2)</f>
        <v>0</v>
      </c>
      <c r="P21" s="41">
        <f t="shared" si="9"/>
        <v>1</v>
      </c>
      <c r="Q21" s="42"/>
      <c r="R21" s="43">
        <f t="shared" si="5"/>
        <v>33.950000000000003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511</v>
      </c>
      <c r="C22" s="248">
        <v>0</v>
      </c>
      <c r="D22" s="248"/>
      <c r="E22" s="38" t="s">
        <v>84</v>
      </c>
      <c r="F22" s="38" t="s">
        <v>69</v>
      </c>
      <c r="G22" s="39" t="s">
        <v>83</v>
      </c>
      <c r="H22" s="40">
        <v>19.010000000000002</v>
      </c>
      <c r="I22" s="39">
        <v>5</v>
      </c>
      <c r="J22" s="41">
        <v>187.75</v>
      </c>
      <c r="K22" s="42"/>
      <c r="L22" s="43">
        <f t="shared" si="0"/>
        <v>3569.1275000000005</v>
      </c>
      <c r="M22" s="43">
        <f t="shared" si="1"/>
        <v>0</v>
      </c>
      <c r="N22" s="44">
        <f t="shared" si="2"/>
        <v>0</v>
      </c>
      <c r="O22" s="43">
        <f t="shared" ref="O22" si="17">ROUND(M22*SVS_UR_1_1,2)</f>
        <v>0</v>
      </c>
      <c r="P22" s="41">
        <f t="shared" si="9"/>
        <v>1</v>
      </c>
      <c r="Q22" s="42"/>
      <c r="R22" s="43">
        <f t="shared" si="5"/>
        <v>19.010000000000002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511</v>
      </c>
      <c r="C23" s="248">
        <v>0</v>
      </c>
      <c r="D23" s="248" t="s">
        <v>153</v>
      </c>
      <c r="E23" s="38" t="s">
        <v>254</v>
      </c>
      <c r="F23" s="38" t="s">
        <v>71</v>
      </c>
      <c r="G23" s="39" t="s">
        <v>94</v>
      </c>
      <c r="H23" s="40">
        <v>16.38</v>
      </c>
      <c r="I23" s="39">
        <v>5</v>
      </c>
      <c r="J23" s="41">
        <v>187.75</v>
      </c>
      <c r="K23" s="42"/>
      <c r="L23" s="43">
        <f t="shared" si="0"/>
        <v>3075.3449999999998</v>
      </c>
      <c r="M23" s="43">
        <f t="shared" si="1"/>
        <v>0</v>
      </c>
      <c r="N23" s="44">
        <f t="shared" si="2"/>
        <v>0</v>
      </c>
      <c r="O23" s="43">
        <f t="shared" ref="O23" si="18">ROUND(M23*SVS_UR_1_1,2)</f>
        <v>0</v>
      </c>
      <c r="P23" s="41">
        <f t="shared" si="9"/>
        <v>1</v>
      </c>
      <c r="Q23" s="42"/>
      <c r="R23" s="43">
        <f t="shared" si="5"/>
        <v>16.38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511</v>
      </c>
      <c r="C24" s="248">
        <v>0</v>
      </c>
      <c r="D24" s="248" t="s">
        <v>154</v>
      </c>
      <c r="E24" s="38" t="s">
        <v>516</v>
      </c>
      <c r="F24" s="38" t="s">
        <v>113</v>
      </c>
      <c r="G24" s="39" t="s">
        <v>40</v>
      </c>
      <c r="H24" s="40">
        <v>67.59</v>
      </c>
      <c r="I24" s="39">
        <v>5</v>
      </c>
      <c r="J24" s="41">
        <v>187.75</v>
      </c>
      <c r="K24" s="42"/>
      <c r="L24" s="43">
        <f t="shared" si="0"/>
        <v>12690.022500000001</v>
      </c>
      <c r="M24" s="43">
        <f t="shared" si="1"/>
        <v>0</v>
      </c>
      <c r="N24" s="44">
        <f t="shared" si="2"/>
        <v>0</v>
      </c>
      <c r="O24" s="43">
        <f t="shared" ref="O24" si="19">ROUND(M24*SVS_UR_1_1,2)</f>
        <v>0</v>
      </c>
      <c r="P24" s="41">
        <f t="shared" si="9"/>
        <v>1</v>
      </c>
      <c r="Q24" s="42"/>
      <c r="R24" s="43">
        <f t="shared" si="5"/>
        <v>67.59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511</v>
      </c>
      <c r="C25" s="248">
        <v>0</v>
      </c>
      <c r="D25" s="248"/>
      <c r="E25" s="38" t="s">
        <v>54</v>
      </c>
      <c r="F25" s="38" t="s">
        <v>69</v>
      </c>
      <c r="G25" s="39" t="s">
        <v>81</v>
      </c>
      <c r="H25" s="40">
        <v>4.09</v>
      </c>
      <c r="I25" s="39">
        <v>5</v>
      </c>
      <c r="J25" s="41">
        <v>187.75</v>
      </c>
      <c r="K25" s="42"/>
      <c r="L25" s="43">
        <f t="shared" si="0"/>
        <v>767.89749999999992</v>
      </c>
      <c r="M25" s="43">
        <f t="shared" si="1"/>
        <v>0</v>
      </c>
      <c r="N25" s="44">
        <f t="shared" si="2"/>
        <v>0</v>
      </c>
      <c r="O25" s="43">
        <f t="shared" ref="O25" si="20">ROUND(M25*SVS_UR_1_1,2)</f>
        <v>0</v>
      </c>
      <c r="P25" s="41">
        <f t="shared" si="9"/>
        <v>1</v>
      </c>
      <c r="Q25" s="42"/>
      <c r="R25" s="43">
        <f t="shared" si="5"/>
        <v>4.09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511</v>
      </c>
      <c r="C26" s="248">
        <v>0</v>
      </c>
      <c r="D26" s="248" t="s">
        <v>121</v>
      </c>
      <c r="E26" s="38" t="s">
        <v>516</v>
      </c>
      <c r="F26" s="38" t="s">
        <v>113</v>
      </c>
      <c r="G26" s="39" t="s">
        <v>40</v>
      </c>
      <c r="H26" s="40">
        <v>91.38</v>
      </c>
      <c r="I26" s="39">
        <v>5</v>
      </c>
      <c r="J26" s="41">
        <v>187.75</v>
      </c>
      <c r="K26" s="42"/>
      <c r="L26" s="43">
        <f t="shared" si="0"/>
        <v>17156.594999999998</v>
      </c>
      <c r="M26" s="43">
        <f t="shared" si="1"/>
        <v>0</v>
      </c>
      <c r="N26" s="44">
        <f t="shared" si="2"/>
        <v>0</v>
      </c>
      <c r="O26" s="43">
        <f t="shared" ref="O26" si="21">ROUND(M26*SVS_UR_1_1,2)</f>
        <v>0</v>
      </c>
      <c r="P26" s="41">
        <f t="shared" si="9"/>
        <v>1</v>
      </c>
      <c r="Q26" s="42"/>
      <c r="R26" s="43">
        <f t="shared" si="5"/>
        <v>91.38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511</v>
      </c>
      <c r="C27" s="248">
        <v>0</v>
      </c>
      <c r="D27" s="248" t="s">
        <v>155</v>
      </c>
      <c r="E27" s="38" t="s">
        <v>219</v>
      </c>
      <c r="F27" s="38" t="s">
        <v>73</v>
      </c>
      <c r="G27" s="39" t="s">
        <v>65</v>
      </c>
      <c r="H27" s="40">
        <v>84.96</v>
      </c>
      <c r="I27" s="39">
        <v>3</v>
      </c>
      <c r="J27" s="41">
        <v>112.65</v>
      </c>
      <c r="K27" s="42"/>
      <c r="L27" s="43">
        <f t="shared" si="0"/>
        <v>9570.7440000000006</v>
      </c>
      <c r="M27" s="43">
        <f t="shared" si="1"/>
        <v>0</v>
      </c>
      <c r="N27" s="44">
        <f t="shared" si="2"/>
        <v>0</v>
      </c>
      <c r="O27" s="43">
        <f t="shared" ref="O27" si="22">ROUND(M27*SVS_UR_1_1,2)</f>
        <v>0</v>
      </c>
      <c r="P27" s="41">
        <f t="shared" si="9"/>
        <v>1</v>
      </c>
      <c r="Q27" s="42"/>
      <c r="R27" s="43">
        <f t="shared" si="5"/>
        <v>84.96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511</v>
      </c>
      <c r="C28" s="248">
        <v>0</v>
      </c>
      <c r="D28" s="248" t="s">
        <v>517</v>
      </c>
      <c r="E28" s="38" t="s">
        <v>340</v>
      </c>
      <c r="F28" s="38" t="s">
        <v>73</v>
      </c>
      <c r="G28" s="39" t="s">
        <v>42</v>
      </c>
      <c r="H28" s="40">
        <v>14.97</v>
      </c>
      <c r="I28" s="39">
        <v>0.23</v>
      </c>
      <c r="J28" s="41">
        <v>12</v>
      </c>
      <c r="K28" s="42"/>
      <c r="L28" s="43">
        <f t="shared" si="0"/>
        <v>179.64000000000001</v>
      </c>
      <c r="M28" s="43">
        <f t="shared" si="1"/>
        <v>0</v>
      </c>
      <c r="N28" s="44">
        <f t="shared" si="2"/>
        <v>0</v>
      </c>
      <c r="O28" s="43">
        <f t="shared" ref="O28" si="23">ROUND(M28*SVS_UR_1_1,2)</f>
        <v>0</v>
      </c>
      <c r="P28" s="138"/>
      <c r="Q28" s="138"/>
      <c r="R28" s="138"/>
      <c r="S28" s="138"/>
      <c r="T28" s="138"/>
      <c r="U28" s="138"/>
    </row>
    <row r="29" spans="1:21" s="45" customFormat="1" ht="24">
      <c r="A29" s="37">
        <f>MAX($A$11:A28)+1</f>
        <v>19</v>
      </c>
      <c r="B29" s="46" t="s">
        <v>511</v>
      </c>
      <c r="C29" s="248">
        <v>0</v>
      </c>
      <c r="D29" s="248" t="s">
        <v>156</v>
      </c>
      <c r="E29" s="38" t="s">
        <v>219</v>
      </c>
      <c r="F29" s="38" t="s">
        <v>73</v>
      </c>
      <c r="G29" s="39" t="s">
        <v>65</v>
      </c>
      <c r="H29" s="40">
        <v>67.53</v>
      </c>
      <c r="I29" s="39">
        <v>3</v>
      </c>
      <c r="J29" s="41">
        <v>112.65</v>
      </c>
      <c r="K29" s="42"/>
      <c r="L29" s="43">
        <f t="shared" si="0"/>
        <v>7607.2545000000009</v>
      </c>
      <c r="M29" s="43">
        <f t="shared" si="1"/>
        <v>0</v>
      </c>
      <c r="N29" s="44">
        <f t="shared" si="2"/>
        <v>0</v>
      </c>
      <c r="O29" s="43">
        <f t="shared" ref="O29" si="24">ROUND(M29*SVS_UR_1_1,2)</f>
        <v>0</v>
      </c>
      <c r="P29" s="41">
        <f t="shared" si="9"/>
        <v>1</v>
      </c>
      <c r="Q29" s="42"/>
      <c r="R29" s="43">
        <f t="shared" si="5"/>
        <v>67.53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511</v>
      </c>
      <c r="C30" s="248">
        <v>0</v>
      </c>
      <c r="D30" s="248" t="s">
        <v>157</v>
      </c>
      <c r="E30" s="38" t="s">
        <v>219</v>
      </c>
      <c r="F30" s="38" t="s">
        <v>69</v>
      </c>
      <c r="G30" s="39" t="s">
        <v>65</v>
      </c>
      <c r="H30" s="40">
        <v>67.53</v>
      </c>
      <c r="I30" s="39">
        <v>3</v>
      </c>
      <c r="J30" s="41">
        <v>112.65</v>
      </c>
      <c r="K30" s="42"/>
      <c r="L30" s="43">
        <f t="shared" si="0"/>
        <v>7607.2545000000009</v>
      </c>
      <c r="M30" s="43">
        <f t="shared" si="1"/>
        <v>0</v>
      </c>
      <c r="N30" s="44">
        <f t="shared" si="2"/>
        <v>0</v>
      </c>
      <c r="O30" s="43">
        <f t="shared" ref="O30" si="25">ROUND(M30*SVS_UR_1_1,2)</f>
        <v>0</v>
      </c>
      <c r="P30" s="41">
        <f t="shared" si="9"/>
        <v>1</v>
      </c>
      <c r="Q30" s="42"/>
      <c r="R30" s="43">
        <f t="shared" si="5"/>
        <v>67.53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511</v>
      </c>
      <c r="C31" s="248">
        <v>0</v>
      </c>
      <c r="D31" s="248"/>
      <c r="E31" s="38" t="s">
        <v>349</v>
      </c>
      <c r="F31" s="38" t="s">
        <v>69</v>
      </c>
      <c r="G31" s="39" t="s">
        <v>81</v>
      </c>
      <c r="H31" s="40">
        <v>291.64999999999998</v>
      </c>
      <c r="I31" s="39">
        <v>5</v>
      </c>
      <c r="J31" s="41">
        <v>187.75</v>
      </c>
      <c r="K31" s="42"/>
      <c r="L31" s="43">
        <f t="shared" si="0"/>
        <v>54757.287499999999</v>
      </c>
      <c r="M31" s="43">
        <f t="shared" si="1"/>
        <v>0</v>
      </c>
      <c r="N31" s="44">
        <f t="shared" si="2"/>
        <v>0</v>
      </c>
      <c r="O31" s="43">
        <f t="shared" ref="O31" si="26">ROUND(M31*SVS_UR_1_1,2)</f>
        <v>0</v>
      </c>
      <c r="P31" s="41">
        <f t="shared" si="9"/>
        <v>1</v>
      </c>
      <c r="Q31" s="42"/>
      <c r="R31" s="43">
        <f t="shared" si="5"/>
        <v>291.64999999999998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511</v>
      </c>
      <c r="C32" s="248">
        <v>0</v>
      </c>
      <c r="D32" s="248"/>
      <c r="E32" s="38" t="s">
        <v>84</v>
      </c>
      <c r="F32" s="38" t="s">
        <v>69</v>
      </c>
      <c r="G32" s="39" t="s">
        <v>83</v>
      </c>
      <c r="H32" s="40">
        <v>0.99</v>
      </c>
      <c r="I32" s="39">
        <v>5</v>
      </c>
      <c r="J32" s="41">
        <v>187.75</v>
      </c>
      <c r="K32" s="42"/>
      <c r="L32" s="43">
        <f t="shared" si="0"/>
        <v>185.8725</v>
      </c>
      <c r="M32" s="43">
        <f t="shared" si="1"/>
        <v>0</v>
      </c>
      <c r="N32" s="44">
        <f t="shared" si="2"/>
        <v>0</v>
      </c>
      <c r="O32" s="43">
        <f t="shared" ref="O32" si="27">ROUND(M32*SVS_UR_1_1,2)</f>
        <v>0</v>
      </c>
      <c r="P32" s="41">
        <f t="shared" si="9"/>
        <v>1</v>
      </c>
      <c r="Q32" s="42"/>
      <c r="R32" s="43">
        <f t="shared" si="5"/>
        <v>0.99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511</v>
      </c>
      <c r="C33" s="248">
        <v>0</v>
      </c>
      <c r="D33" s="248"/>
      <c r="E33" s="38" t="s">
        <v>84</v>
      </c>
      <c r="F33" s="38" t="s">
        <v>69</v>
      </c>
      <c r="G33" s="39" t="s">
        <v>83</v>
      </c>
      <c r="H33" s="40">
        <v>4.6500000000000004</v>
      </c>
      <c r="I33" s="39">
        <v>5</v>
      </c>
      <c r="J33" s="41">
        <v>187.75</v>
      </c>
      <c r="K33" s="42"/>
      <c r="L33" s="43">
        <f t="shared" si="0"/>
        <v>873.03750000000002</v>
      </c>
      <c r="M33" s="43">
        <f t="shared" si="1"/>
        <v>0</v>
      </c>
      <c r="N33" s="44">
        <f t="shared" si="2"/>
        <v>0</v>
      </c>
      <c r="O33" s="43">
        <f t="shared" ref="O33" si="28">ROUND(M33*SVS_UR_1_1,2)</f>
        <v>0</v>
      </c>
      <c r="P33" s="41">
        <f t="shared" si="9"/>
        <v>1</v>
      </c>
      <c r="Q33" s="42"/>
      <c r="R33" s="43">
        <f t="shared" si="5"/>
        <v>4.6500000000000004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511</v>
      </c>
      <c r="C34" s="248">
        <v>0</v>
      </c>
      <c r="D34" s="248"/>
      <c r="E34" s="38" t="s">
        <v>82</v>
      </c>
      <c r="F34" s="38" t="s">
        <v>69</v>
      </c>
      <c r="G34" s="39" t="s">
        <v>81</v>
      </c>
      <c r="H34" s="40">
        <v>26.81</v>
      </c>
      <c r="I34" s="39">
        <v>5</v>
      </c>
      <c r="J34" s="41">
        <v>187.75</v>
      </c>
      <c r="K34" s="42"/>
      <c r="L34" s="43">
        <f t="shared" si="0"/>
        <v>5033.5774999999994</v>
      </c>
      <c r="M34" s="43">
        <f t="shared" si="1"/>
        <v>0</v>
      </c>
      <c r="N34" s="44">
        <f t="shared" si="2"/>
        <v>0</v>
      </c>
      <c r="O34" s="43">
        <f t="shared" ref="O34" si="29">ROUND(M34*SVS_UR_1_1,2)</f>
        <v>0</v>
      </c>
      <c r="P34" s="41">
        <f t="shared" si="9"/>
        <v>1</v>
      </c>
      <c r="Q34" s="42"/>
      <c r="R34" s="43">
        <f t="shared" si="5"/>
        <v>26.81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511</v>
      </c>
      <c r="C35" s="248">
        <v>0</v>
      </c>
      <c r="D35" s="248"/>
      <c r="E35" s="38" t="s">
        <v>84</v>
      </c>
      <c r="F35" s="38" t="s">
        <v>69</v>
      </c>
      <c r="G35" s="39" t="s">
        <v>83</v>
      </c>
      <c r="H35" s="40">
        <v>5.61</v>
      </c>
      <c r="I35" s="39">
        <v>5</v>
      </c>
      <c r="J35" s="41">
        <v>187.75</v>
      </c>
      <c r="K35" s="42"/>
      <c r="L35" s="43">
        <f t="shared" si="0"/>
        <v>1053.2775000000001</v>
      </c>
      <c r="M35" s="43">
        <f t="shared" si="1"/>
        <v>0</v>
      </c>
      <c r="N35" s="44">
        <f t="shared" si="2"/>
        <v>0</v>
      </c>
      <c r="O35" s="43">
        <f t="shared" ref="O35" si="30">ROUND(M35*SVS_UR_1_1,2)</f>
        <v>0</v>
      </c>
      <c r="P35" s="41">
        <f t="shared" si="9"/>
        <v>1</v>
      </c>
      <c r="Q35" s="42"/>
      <c r="R35" s="43">
        <f t="shared" si="5"/>
        <v>5.61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511</v>
      </c>
      <c r="C36" s="248">
        <v>0</v>
      </c>
      <c r="D36" s="248"/>
      <c r="E36" s="38" t="s">
        <v>84</v>
      </c>
      <c r="F36" s="38" t="s">
        <v>69</v>
      </c>
      <c r="G36" s="39" t="s">
        <v>83</v>
      </c>
      <c r="H36" s="40">
        <v>3.28</v>
      </c>
      <c r="I36" s="39">
        <v>5</v>
      </c>
      <c r="J36" s="41">
        <v>187.75</v>
      </c>
      <c r="K36" s="42"/>
      <c r="L36" s="43">
        <f t="shared" si="0"/>
        <v>615.81999999999994</v>
      </c>
      <c r="M36" s="43">
        <f t="shared" si="1"/>
        <v>0</v>
      </c>
      <c r="N36" s="44">
        <f t="shared" si="2"/>
        <v>0</v>
      </c>
      <c r="O36" s="43">
        <f t="shared" ref="O36" si="31">ROUND(M36*SVS_UR_1_1,2)</f>
        <v>0</v>
      </c>
      <c r="P36" s="41">
        <f t="shared" si="9"/>
        <v>1</v>
      </c>
      <c r="Q36" s="42"/>
      <c r="R36" s="43">
        <f t="shared" si="5"/>
        <v>3.28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511</v>
      </c>
      <c r="C37" s="248">
        <v>0</v>
      </c>
      <c r="D37" s="248"/>
      <c r="E37" s="38" t="s">
        <v>84</v>
      </c>
      <c r="F37" s="38" t="s">
        <v>69</v>
      </c>
      <c r="G37" s="39" t="s">
        <v>83</v>
      </c>
      <c r="H37" s="40">
        <v>15.52</v>
      </c>
      <c r="I37" s="39">
        <v>5</v>
      </c>
      <c r="J37" s="41">
        <v>187.75</v>
      </c>
      <c r="K37" s="42"/>
      <c r="L37" s="43">
        <f t="shared" si="0"/>
        <v>2913.88</v>
      </c>
      <c r="M37" s="43">
        <f t="shared" si="1"/>
        <v>0</v>
      </c>
      <c r="N37" s="44">
        <f t="shared" si="2"/>
        <v>0</v>
      </c>
      <c r="O37" s="43">
        <f t="shared" ref="O37" si="32">ROUND(M37*SVS_UR_1_1,2)</f>
        <v>0</v>
      </c>
      <c r="P37" s="41">
        <f t="shared" si="9"/>
        <v>1</v>
      </c>
      <c r="Q37" s="42"/>
      <c r="R37" s="43">
        <f t="shared" si="5"/>
        <v>15.52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511</v>
      </c>
      <c r="C38" s="248">
        <v>0</v>
      </c>
      <c r="D38" s="248"/>
      <c r="E38" s="38" t="s">
        <v>82</v>
      </c>
      <c r="F38" s="38" t="s">
        <v>69</v>
      </c>
      <c r="G38" s="39" t="s">
        <v>81</v>
      </c>
      <c r="H38" s="40">
        <v>93.6</v>
      </c>
      <c r="I38" s="39">
        <v>5</v>
      </c>
      <c r="J38" s="41">
        <v>187.75</v>
      </c>
      <c r="K38" s="42"/>
      <c r="L38" s="43">
        <f t="shared" si="0"/>
        <v>17573.399999999998</v>
      </c>
      <c r="M38" s="43">
        <f t="shared" si="1"/>
        <v>0</v>
      </c>
      <c r="N38" s="44">
        <f t="shared" si="2"/>
        <v>0</v>
      </c>
      <c r="O38" s="43">
        <f t="shared" ref="O38" si="33">ROUND(M38*SVS_UR_1_1,2)</f>
        <v>0</v>
      </c>
      <c r="P38" s="41">
        <f t="shared" si="9"/>
        <v>1</v>
      </c>
      <c r="Q38" s="42"/>
      <c r="R38" s="43">
        <f t="shared" si="5"/>
        <v>93.6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511</v>
      </c>
      <c r="C39" s="248">
        <v>0</v>
      </c>
      <c r="D39" s="248"/>
      <c r="E39" s="38" t="s">
        <v>54</v>
      </c>
      <c r="F39" s="38" t="s">
        <v>69</v>
      </c>
      <c r="G39" s="39" t="s">
        <v>81</v>
      </c>
      <c r="H39" s="40">
        <v>14.31</v>
      </c>
      <c r="I39" s="39">
        <v>5</v>
      </c>
      <c r="J39" s="41">
        <v>187.75</v>
      </c>
      <c r="K39" s="42"/>
      <c r="L39" s="43">
        <f t="shared" si="0"/>
        <v>2686.7024999999999</v>
      </c>
      <c r="M39" s="43">
        <f t="shared" si="1"/>
        <v>0</v>
      </c>
      <c r="N39" s="44">
        <f t="shared" si="2"/>
        <v>0</v>
      </c>
      <c r="O39" s="43">
        <f t="shared" ref="O39" si="34">ROUND(M39*SVS_UR_1_1,2)</f>
        <v>0</v>
      </c>
      <c r="P39" s="41">
        <f t="shared" si="9"/>
        <v>1</v>
      </c>
      <c r="Q39" s="42"/>
      <c r="R39" s="43">
        <f t="shared" si="5"/>
        <v>14.31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511</v>
      </c>
      <c r="C40" s="248">
        <v>0</v>
      </c>
      <c r="D40" s="248" t="s">
        <v>161</v>
      </c>
      <c r="E40" s="38" t="s">
        <v>252</v>
      </c>
      <c r="F40" s="38" t="s">
        <v>69</v>
      </c>
      <c r="G40" s="39" t="s">
        <v>78</v>
      </c>
      <c r="H40" s="40">
        <v>11.45</v>
      </c>
      <c r="I40" s="39">
        <v>2</v>
      </c>
      <c r="J40" s="41">
        <v>75.099999999999994</v>
      </c>
      <c r="K40" s="42"/>
      <c r="L40" s="43">
        <f t="shared" si="0"/>
        <v>859.89499999999987</v>
      </c>
      <c r="M40" s="43">
        <f t="shared" si="1"/>
        <v>0</v>
      </c>
      <c r="N40" s="44">
        <f t="shared" si="2"/>
        <v>0</v>
      </c>
      <c r="O40" s="43">
        <f t="shared" ref="O40" si="35">ROUND(M40*SVS_UR_1_1,2)</f>
        <v>0</v>
      </c>
      <c r="P40" s="41">
        <f t="shared" si="9"/>
        <v>1</v>
      </c>
      <c r="Q40" s="42"/>
      <c r="R40" s="43">
        <f t="shared" si="5"/>
        <v>11.45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511</v>
      </c>
      <c r="C41" s="248">
        <v>0</v>
      </c>
      <c r="D41" s="248" t="s">
        <v>518</v>
      </c>
      <c r="E41" s="38" t="s">
        <v>519</v>
      </c>
      <c r="F41" s="38" t="s">
        <v>69</v>
      </c>
      <c r="G41" s="39" t="s">
        <v>42</v>
      </c>
      <c r="H41" s="40">
        <v>15.68</v>
      </c>
      <c r="I41" s="39">
        <v>0.23</v>
      </c>
      <c r="J41" s="41">
        <v>12</v>
      </c>
      <c r="K41" s="42"/>
      <c r="L41" s="43">
        <f t="shared" si="0"/>
        <v>188.16</v>
      </c>
      <c r="M41" s="43">
        <f t="shared" si="1"/>
        <v>0</v>
      </c>
      <c r="N41" s="44">
        <f t="shared" si="2"/>
        <v>0</v>
      </c>
      <c r="O41" s="43">
        <f t="shared" ref="O41" si="36">ROUND(M41*SVS_UR_1_1,2)</f>
        <v>0</v>
      </c>
      <c r="P41" s="138"/>
      <c r="Q41" s="138"/>
      <c r="R41" s="138"/>
      <c r="S41" s="138"/>
      <c r="T41" s="138"/>
      <c r="U41" s="138"/>
    </row>
    <row r="42" spans="1:21" s="45" customFormat="1" ht="24">
      <c r="A42" s="37">
        <f>MAX($A$11:A41)+1</f>
        <v>32</v>
      </c>
      <c r="B42" s="46" t="s">
        <v>511</v>
      </c>
      <c r="C42" s="248">
        <v>0</v>
      </c>
      <c r="D42" s="248" t="s">
        <v>520</v>
      </c>
      <c r="E42" s="38" t="s">
        <v>147</v>
      </c>
      <c r="F42" s="38" t="s">
        <v>69</v>
      </c>
      <c r="G42" s="39" t="s">
        <v>42</v>
      </c>
      <c r="H42" s="40">
        <v>21.82</v>
      </c>
      <c r="I42" s="39">
        <v>0.23</v>
      </c>
      <c r="J42" s="41">
        <v>12</v>
      </c>
      <c r="K42" s="42"/>
      <c r="L42" s="43">
        <f t="shared" si="0"/>
        <v>261.84000000000003</v>
      </c>
      <c r="M42" s="43">
        <f t="shared" si="1"/>
        <v>0</v>
      </c>
      <c r="N42" s="44">
        <f t="shared" si="2"/>
        <v>0</v>
      </c>
      <c r="O42" s="43">
        <f t="shared" ref="O42" si="37">ROUND(M42*SVS_UR_1_1,2)</f>
        <v>0</v>
      </c>
      <c r="P42" s="138"/>
      <c r="Q42" s="138"/>
      <c r="R42" s="138"/>
      <c r="S42" s="138"/>
      <c r="T42" s="138"/>
      <c r="U42" s="138"/>
    </row>
    <row r="43" spans="1:21" s="45" customFormat="1" ht="24">
      <c r="A43" s="37">
        <f>MAX($A$11:A42)+1</f>
        <v>33</v>
      </c>
      <c r="B43" s="46" t="s">
        <v>511</v>
      </c>
      <c r="C43" s="248">
        <v>0</v>
      </c>
      <c r="D43" s="248"/>
      <c r="E43" s="38" t="s">
        <v>82</v>
      </c>
      <c r="F43" s="38" t="s">
        <v>69</v>
      </c>
      <c r="G43" s="39" t="s">
        <v>81</v>
      </c>
      <c r="H43" s="40">
        <v>4.51</v>
      </c>
      <c r="I43" s="39">
        <v>5</v>
      </c>
      <c r="J43" s="41">
        <v>187.75</v>
      </c>
      <c r="K43" s="42"/>
      <c r="L43" s="43">
        <f t="shared" si="0"/>
        <v>846.75249999999994</v>
      </c>
      <c r="M43" s="43">
        <f t="shared" si="1"/>
        <v>0</v>
      </c>
      <c r="N43" s="44">
        <f t="shared" si="2"/>
        <v>0</v>
      </c>
      <c r="O43" s="43">
        <f t="shared" ref="O43" si="38">ROUND(M43*SVS_UR_1_1,2)</f>
        <v>0</v>
      </c>
      <c r="P43" s="41">
        <f t="shared" si="9"/>
        <v>1</v>
      </c>
      <c r="Q43" s="42"/>
      <c r="R43" s="43">
        <f t="shared" si="5"/>
        <v>4.51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511</v>
      </c>
      <c r="C44" s="248">
        <v>0</v>
      </c>
      <c r="D44" s="248" t="s">
        <v>159</v>
      </c>
      <c r="E44" s="38" t="s">
        <v>521</v>
      </c>
      <c r="F44" s="38" t="s">
        <v>113</v>
      </c>
      <c r="G44" s="39" t="s">
        <v>40</v>
      </c>
      <c r="H44" s="40">
        <v>22.52</v>
      </c>
      <c r="I44" s="39">
        <v>5</v>
      </c>
      <c r="J44" s="41">
        <v>187.75</v>
      </c>
      <c r="K44" s="42"/>
      <c r="L44" s="43">
        <f t="shared" si="0"/>
        <v>4228.13</v>
      </c>
      <c r="M44" s="43">
        <f t="shared" si="1"/>
        <v>0</v>
      </c>
      <c r="N44" s="44">
        <f t="shared" si="2"/>
        <v>0</v>
      </c>
      <c r="O44" s="43">
        <f t="shared" ref="O44" si="39">ROUND(M44*SVS_UR_1_1,2)</f>
        <v>0</v>
      </c>
      <c r="P44" s="41">
        <f t="shared" si="9"/>
        <v>1</v>
      </c>
      <c r="Q44" s="42"/>
      <c r="R44" s="43">
        <f t="shared" si="5"/>
        <v>22.52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511</v>
      </c>
      <c r="C45" s="248">
        <v>0</v>
      </c>
      <c r="D45" s="248" t="s">
        <v>160</v>
      </c>
      <c r="E45" s="38" t="s">
        <v>365</v>
      </c>
      <c r="F45" s="38" t="s">
        <v>522</v>
      </c>
      <c r="G45" s="39" t="s">
        <v>65</v>
      </c>
      <c r="H45" s="40">
        <v>90.58</v>
      </c>
      <c r="I45" s="39">
        <v>3</v>
      </c>
      <c r="J45" s="41">
        <v>112.65</v>
      </c>
      <c r="K45" s="42"/>
      <c r="L45" s="43">
        <f t="shared" si="0"/>
        <v>10203.837</v>
      </c>
      <c r="M45" s="43">
        <f t="shared" si="1"/>
        <v>0</v>
      </c>
      <c r="N45" s="44">
        <f t="shared" si="2"/>
        <v>0</v>
      </c>
      <c r="O45" s="43">
        <f t="shared" ref="O45" si="40">ROUND(M45*SVS_UR_1_1,2)</f>
        <v>0</v>
      </c>
      <c r="P45" s="41">
        <f t="shared" si="9"/>
        <v>1</v>
      </c>
      <c r="Q45" s="42"/>
      <c r="R45" s="43">
        <f t="shared" si="5"/>
        <v>90.58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 ht="24">
      <c r="A46" s="37">
        <f>MAX($A$11:A45)+1</f>
        <v>36</v>
      </c>
      <c r="B46" s="46" t="s">
        <v>511</v>
      </c>
      <c r="C46" s="248">
        <v>0</v>
      </c>
      <c r="D46" s="248" t="s">
        <v>122</v>
      </c>
      <c r="E46" s="38" t="s">
        <v>365</v>
      </c>
      <c r="F46" s="38" t="s">
        <v>522</v>
      </c>
      <c r="G46" s="39" t="s">
        <v>65</v>
      </c>
      <c r="H46" s="40">
        <v>79.8</v>
      </c>
      <c r="I46" s="39">
        <v>3</v>
      </c>
      <c r="J46" s="41">
        <v>112.65</v>
      </c>
      <c r="K46" s="42"/>
      <c r="L46" s="43">
        <f t="shared" si="0"/>
        <v>8989.4699999999993</v>
      </c>
      <c r="M46" s="43">
        <f t="shared" si="1"/>
        <v>0</v>
      </c>
      <c r="N46" s="44">
        <f t="shared" si="2"/>
        <v>0</v>
      </c>
      <c r="O46" s="43">
        <f t="shared" ref="O46" si="41">ROUND(M46*SVS_UR_1_1,2)</f>
        <v>0</v>
      </c>
      <c r="P46" s="41">
        <f t="shared" si="9"/>
        <v>1</v>
      </c>
      <c r="Q46" s="42"/>
      <c r="R46" s="43">
        <f t="shared" si="5"/>
        <v>79.8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 ht="24">
      <c r="A47" s="37">
        <f>MAX($A$11:A46)+1</f>
        <v>37</v>
      </c>
      <c r="B47" s="46" t="s">
        <v>511</v>
      </c>
      <c r="C47" s="248">
        <v>0</v>
      </c>
      <c r="D47" s="248" t="s">
        <v>523</v>
      </c>
      <c r="E47" s="38" t="s">
        <v>147</v>
      </c>
      <c r="F47" s="38" t="s">
        <v>113</v>
      </c>
      <c r="G47" s="39" t="s">
        <v>42</v>
      </c>
      <c r="H47" s="40">
        <v>26.79</v>
      </c>
      <c r="I47" s="39">
        <v>0.23</v>
      </c>
      <c r="J47" s="41">
        <v>12</v>
      </c>
      <c r="K47" s="42"/>
      <c r="L47" s="43">
        <f t="shared" si="0"/>
        <v>321.48</v>
      </c>
      <c r="M47" s="43">
        <f t="shared" si="1"/>
        <v>0</v>
      </c>
      <c r="N47" s="44">
        <f t="shared" si="2"/>
        <v>0</v>
      </c>
      <c r="O47" s="43">
        <f t="shared" ref="O47" si="42">ROUND(M47*SVS_UR_1_1,2)</f>
        <v>0</v>
      </c>
      <c r="P47" s="138"/>
      <c r="Q47" s="138"/>
      <c r="R47" s="138"/>
      <c r="S47" s="138"/>
      <c r="T47" s="138"/>
      <c r="U47" s="138"/>
    </row>
    <row r="48" spans="1:21" s="45" customFormat="1" ht="24">
      <c r="A48" s="37">
        <f>MAX($A$11:A47)+1</f>
        <v>38</v>
      </c>
      <c r="B48" s="46" t="s">
        <v>511</v>
      </c>
      <c r="C48" s="248">
        <v>0</v>
      </c>
      <c r="D48" s="248" t="s">
        <v>524</v>
      </c>
      <c r="E48" s="38" t="s">
        <v>241</v>
      </c>
      <c r="F48" s="38" t="s">
        <v>69</v>
      </c>
      <c r="G48" s="39" t="s">
        <v>42</v>
      </c>
      <c r="H48" s="40">
        <v>7.26</v>
      </c>
      <c r="I48" s="39">
        <v>0.23</v>
      </c>
      <c r="J48" s="41">
        <v>12</v>
      </c>
      <c r="K48" s="42"/>
      <c r="L48" s="43">
        <f t="shared" si="0"/>
        <v>87.12</v>
      </c>
      <c r="M48" s="43">
        <f t="shared" si="1"/>
        <v>0</v>
      </c>
      <c r="N48" s="44">
        <f t="shared" si="2"/>
        <v>0</v>
      </c>
      <c r="O48" s="43">
        <f t="shared" ref="O48" si="43">ROUND(M48*SVS_UR_1_1,2)</f>
        <v>0</v>
      </c>
      <c r="P48" s="138"/>
      <c r="Q48" s="138"/>
      <c r="R48" s="138"/>
      <c r="S48" s="138"/>
      <c r="T48" s="138"/>
      <c r="U48" s="138"/>
    </row>
    <row r="49" spans="1:21" s="45" customFormat="1" ht="24">
      <c r="A49" s="37">
        <f>MAX($A$11:A48)+1</f>
        <v>39</v>
      </c>
      <c r="B49" s="46" t="s">
        <v>511</v>
      </c>
      <c r="C49" s="248">
        <v>0</v>
      </c>
      <c r="D49" s="248" t="s">
        <v>525</v>
      </c>
      <c r="E49" s="38" t="s">
        <v>209</v>
      </c>
      <c r="F49" s="38" t="s">
        <v>69</v>
      </c>
      <c r="G49" s="39" t="s">
        <v>75</v>
      </c>
      <c r="H49" s="40">
        <v>9.0399999999999991</v>
      </c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s="45" customFormat="1" ht="24">
      <c r="A50" s="37">
        <f>MAX($A$11:A49)+1</f>
        <v>40</v>
      </c>
      <c r="B50" s="46" t="s">
        <v>511</v>
      </c>
      <c r="C50" s="248">
        <v>0</v>
      </c>
      <c r="D50" s="248" t="s">
        <v>526</v>
      </c>
      <c r="E50" s="38" t="s">
        <v>146</v>
      </c>
      <c r="F50" s="38" t="s">
        <v>69</v>
      </c>
      <c r="G50" s="39" t="s">
        <v>88</v>
      </c>
      <c r="H50" s="40">
        <v>9.2200000000000006</v>
      </c>
      <c r="I50" s="39">
        <v>5</v>
      </c>
      <c r="J50" s="41">
        <v>187.75</v>
      </c>
      <c r="K50" s="42"/>
      <c r="L50" s="43">
        <f t="shared" si="0"/>
        <v>1731.0550000000001</v>
      </c>
      <c r="M50" s="43">
        <f t="shared" si="1"/>
        <v>0</v>
      </c>
      <c r="N50" s="44">
        <f t="shared" si="2"/>
        <v>0</v>
      </c>
      <c r="O50" s="43">
        <f t="shared" ref="O50" si="44">ROUND(M50*SVS_UR_1_1,2)</f>
        <v>0</v>
      </c>
      <c r="P50" s="41">
        <f t="shared" si="9"/>
        <v>1</v>
      </c>
      <c r="Q50" s="42"/>
      <c r="R50" s="43">
        <f t="shared" si="5"/>
        <v>9.2200000000000006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511</v>
      </c>
      <c r="C51" s="248">
        <v>0</v>
      </c>
      <c r="D51" s="248" t="s">
        <v>158</v>
      </c>
      <c r="E51" s="38" t="s">
        <v>82</v>
      </c>
      <c r="F51" s="38" t="s">
        <v>113</v>
      </c>
      <c r="G51" s="39" t="s">
        <v>81</v>
      </c>
      <c r="H51" s="40">
        <v>133.80000000000001</v>
      </c>
      <c r="I51" s="39">
        <v>5</v>
      </c>
      <c r="J51" s="41">
        <v>187.75</v>
      </c>
      <c r="K51" s="42"/>
      <c r="L51" s="43">
        <f t="shared" si="0"/>
        <v>25120.95</v>
      </c>
      <c r="M51" s="43">
        <f t="shared" si="1"/>
        <v>0</v>
      </c>
      <c r="N51" s="44">
        <f t="shared" si="2"/>
        <v>0</v>
      </c>
      <c r="O51" s="43">
        <f t="shared" ref="O51" si="45">ROUND(M51*SVS_UR_1_1,2)</f>
        <v>0</v>
      </c>
      <c r="P51" s="41">
        <f t="shared" si="9"/>
        <v>1</v>
      </c>
      <c r="Q51" s="42"/>
      <c r="R51" s="43">
        <f t="shared" si="5"/>
        <v>133.80000000000001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 ht="24">
      <c r="A52" s="37">
        <f>MAX($A$11:A51)+1</f>
        <v>42</v>
      </c>
      <c r="B52" s="46" t="s">
        <v>511</v>
      </c>
      <c r="C52" s="248">
        <v>0</v>
      </c>
      <c r="D52" s="248" t="s">
        <v>527</v>
      </c>
      <c r="E52" s="38" t="s">
        <v>147</v>
      </c>
      <c r="F52" s="38" t="s">
        <v>113</v>
      </c>
      <c r="G52" s="39" t="s">
        <v>42</v>
      </c>
      <c r="H52" s="40">
        <v>47.71</v>
      </c>
      <c r="I52" s="39">
        <v>0.23</v>
      </c>
      <c r="J52" s="41">
        <v>12</v>
      </c>
      <c r="K52" s="42"/>
      <c r="L52" s="43">
        <f t="shared" si="0"/>
        <v>572.52</v>
      </c>
      <c r="M52" s="43">
        <f t="shared" si="1"/>
        <v>0</v>
      </c>
      <c r="N52" s="44">
        <f t="shared" si="2"/>
        <v>0</v>
      </c>
      <c r="O52" s="43">
        <f t="shared" ref="O52" si="46">ROUND(M52*SVS_UR_1_1,2)</f>
        <v>0</v>
      </c>
      <c r="P52" s="138"/>
      <c r="Q52" s="138"/>
      <c r="R52" s="138"/>
      <c r="S52" s="138"/>
      <c r="T52" s="138"/>
      <c r="U52" s="138"/>
    </row>
    <row r="53" spans="1:21" s="45" customFormat="1" ht="24">
      <c r="A53" s="37">
        <f>MAX($A$11:A52)+1</f>
        <v>43</v>
      </c>
      <c r="B53" s="46" t="s">
        <v>511</v>
      </c>
      <c r="C53" s="248">
        <v>0</v>
      </c>
      <c r="D53" s="248" t="s">
        <v>528</v>
      </c>
      <c r="E53" s="38" t="s">
        <v>529</v>
      </c>
      <c r="F53" s="38" t="s">
        <v>113</v>
      </c>
      <c r="G53" s="39" t="s">
        <v>42</v>
      </c>
      <c r="H53" s="40">
        <v>23.57</v>
      </c>
      <c r="I53" s="39">
        <v>0.23</v>
      </c>
      <c r="J53" s="41">
        <v>12</v>
      </c>
      <c r="K53" s="42"/>
      <c r="L53" s="43">
        <f t="shared" si="0"/>
        <v>282.84000000000003</v>
      </c>
      <c r="M53" s="43">
        <f t="shared" si="1"/>
        <v>0</v>
      </c>
      <c r="N53" s="44">
        <f t="shared" si="2"/>
        <v>0</v>
      </c>
      <c r="O53" s="43">
        <f t="shared" ref="O53" si="47">ROUND(M53*SVS_UR_1_1,2)</f>
        <v>0</v>
      </c>
      <c r="P53" s="138"/>
      <c r="Q53" s="138"/>
      <c r="R53" s="138"/>
      <c r="S53" s="138"/>
      <c r="T53" s="138"/>
      <c r="U53" s="138"/>
    </row>
    <row r="54" spans="1:21" s="45" customFormat="1" ht="24">
      <c r="A54" s="37">
        <f>MAX($A$11:A53)+1</f>
        <v>44</v>
      </c>
      <c r="B54" s="46" t="s">
        <v>511</v>
      </c>
      <c r="C54" s="248">
        <v>0</v>
      </c>
      <c r="D54" s="248" t="s">
        <v>530</v>
      </c>
      <c r="E54" s="38" t="s">
        <v>531</v>
      </c>
      <c r="F54" s="38" t="s">
        <v>113</v>
      </c>
      <c r="G54" s="39" t="s">
        <v>42</v>
      </c>
      <c r="H54" s="40">
        <v>11.45</v>
      </c>
      <c r="I54" s="39">
        <v>0.23</v>
      </c>
      <c r="J54" s="41">
        <v>12</v>
      </c>
      <c r="K54" s="42"/>
      <c r="L54" s="43">
        <f t="shared" si="0"/>
        <v>137.39999999999998</v>
      </c>
      <c r="M54" s="43">
        <f t="shared" si="1"/>
        <v>0</v>
      </c>
      <c r="N54" s="44">
        <f t="shared" si="2"/>
        <v>0</v>
      </c>
      <c r="O54" s="43">
        <f t="shared" ref="O54" si="48">ROUND(M54*SVS_UR_1_1,2)</f>
        <v>0</v>
      </c>
      <c r="P54" s="138"/>
      <c r="Q54" s="138"/>
      <c r="R54" s="138"/>
      <c r="S54" s="138"/>
      <c r="T54" s="138"/>
      <c r="U54" s="138"/>
    </row>
    <row r="55" spans="1:21" s="45" customFormat="1" ht="24">
      <c r="A55" s="37">
        <f>MAX($A$11:A54)+1</f>
        <v>45</v>
      </c>
      <c r="B55" s="46" t="s">
        <v>511</v>
      </c>
      <c r="C55" s="248">
        <v>1</v>
      </c>
      <c r="D55" s="248" t="s">
        <v>175</v>
      </c>
      <c r="E55" s="38" t="s">
        <v>211</v>
      </c>
      <c r="F55" s="38" t="s">
        <v>113</v>
      </c>
      <c r="G55" s="39" t="s">
        <v>80</v>
      </c>
      <c r="H55" s="40">
        <v>187.05</v>
      </c>
      <c r="I55" s="39">
        <v>2</v>
      </c>
      <c r="J55" s="41">
        <v>75.099999999999994</v>
      </c>
      <c r="K55" s="42"/>
      <c r="L55" s="43">
        <f t="shared" si="0"/>
        <v>14047.455</v>
      </c>
      <c r="M55" s="43">
        <f t="shared" si="1"/>
        <v>0</v>
      </c>
      <c r="N55" s="44">
        <f t="shared" si="2"/>
        <v>0</v>
      </c>
      <c r="O55" s="43">
        <f t="shared" ref="O55" si="49">ROUND(M55*SVS_UR_1_1,2)</f>
        <v>0</v>
      </c>
      <c r="P55" s="41">
        <f t="shared" si="9"/>
        <v>1</v>
      </c>
      <c r="Q55" s="42"/>
      <c r="R55" s="43">
        <f t="shared" si="5"/>
        <v>187.05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 ht="24">
      <c r="A56" s="37">
        <f>MAX($A$11:A55)+1</f>
        <v>46</v>
      </c>
      <c r="B56" s="46" t="s">
        <v>511</v>
      </c>
      <c r="C56" s="248">
        <v>1</v>
      </c>
      <c r="D56" s="248" t="s">
        <v>532</v>
      </c>
      <c r="E56" s="38" t="s">
        <v>241</v>
      </c>
      <c r="F56" s="38" t="s">
        <v>69</v>
      </c>
      <c r="G56" s="39" t="s">
        <v>42</v>
      </c>
      <c r="H56" s="40">
        <v>2.65</v>
      </c>
      <c r="I56" s="39">
        <v>0.23</v>
      </c>
      <c r="J56" s="41">
        <v>12</v>
      </c>
      <c r="K56" s="42"/>
      <c r="L56" s="43">
        <f t="shared" si="0"/>
        <v>31.799999999999997</v>
      </c>
      <c r="M56" s="43">
        <f t="shared" si="1"/>
        <v>0</v>
      </c>
      <c r="N56" s="44">
        <f t="shared" si="2"/>
        <v>0</v>
      </c>
      <c r="O56" s="43">
        <f t="shared" ref="O56" si="50">ROUND(M56*SVS_UR_1_1,2)</f>
        <v>0</v>
      </c>
      <c r="P56" s="138"/>
      <c r="Q56" s="138"/>
      <c r="R56" s="138"/>
      <c r="S56" s="138"/>
      <c r="T56" s="138"/>
      <c r="U56" s="138"/>
    </row>
    <row r="57" spans="1:21" s="45" customFormat="1" ht="24">
      <c r="A57" s="37">
        <f>MAX($A$11:A56)+1</f>
        <v>47</v>
      </c>
      <c r="B57" s="46" t="s">
        <v>511</v>
      </c>
      <c r="C57" s="248">
        <v>1</v>
      </c>
      <c r="D57" s="248" t="s">
        <v>533</v>
      </c>
      <c r="E57" s="38" t="s">
        <v>209</v>
      </c>
      <c r="F57" s="38" t="s">
        <v>69</v>
      </c>
      <c r="G57" s="39" t="s">
        <v>75</v>
      </c>
      <c r="H57" s="40">
        <v>3.2</v>
      </c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</row>
    <row r="58" spans="1:21" s="45" customFormat="1" ht="24">
      <c r="A58" s="37">
        <f>MAX($A$11:A57)+1</f>
        <v>48</v>
      </c>
      <c r="B58" s="46" t="s">
        <v>511</v>
      </c>
      <c r="C58" s="248">
        <v>1</v>
      </c>
      <c r="D58" s="248" t="s">
        <v>534</v>
      </c>
      <c r="E58" s="38" t="s">
        <v>146</v>
      </c>
      <c r="F58" s="38" t="s">
        <v>69</v>
      </c>
      <c r="G58" s="39" t="s">
        <v>88</v>
      </c>
      <c r="H58" s="40">
        <v>11.59</v>
      </c>
      <c r="I58" s="39">
        <v>5</v>
      </c>
      <c r="J58" s="41">
        <v>187.75</v>
      </c>
      <c r="K58" s="42"/>
      <c r="L58" s="43">
        <f t="shared" si="0"/>
        <v>2176.0225</v>
      </c>
      <c r="M58" s="43">
        <f t="shared" si="1"/>
        <v>0</v>
      </c>
      <c r="N58" s="44">
        <f t="shared" si="2"/>
        <v>0</v>
      </c>
      <c r="O58" s="43">
        <f t="shared" ref="O58" si="51">ROUND(M58*SVS_UR_1_1,2)</f>
        <v>0</v>
      </c>
      <c r="P58" s="41">
        <f t="shared" si="9"/>
        <v>1</v>
      </c>
      <c r="Q58" s="42"/>
      <c r="R58" s="43">
        <f t="shared" si="5"/>
        <v>11.59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 ht="24">
      <c r="A59" s="37">
        <f>MAX($A$11:A58)+1</f>
        <v>49</v>
      </c>
      <c r="B59" s="46" t="s">
        <v>511</v>
      </c>
      <c r="C59" s="248">
        <v>1</v>
      </c>
      <c r="D59" s="248" t="s">
        <v>535</v>
      </c>
      <c r="E59" s="38" t="s">
        <v>364</v>
      </c>
      <c r="F59" s="38" t="s">
        <v>113</v>
      </c>
      <c r="G59" s="39" t="s">
        <v>78</v>
      </c>
      <c r="H59" s="40">
        <v>22.57</v>
      </c>
      <c r="I59" s="39">
        <v>2</v>
      </c>
      <c r="J59" s="41">
        <v>75.099999999999994</v>
      </c>
      <c r="K59" s="42"/>
      <c r="L59" s="43">
        <f t="shared" si="0"/>
        <v>1695.0069999999998</v>
      </c>
      <c r="M59" s="43">
        <f t="shared" si="1"/>
        <v>0</v>
      </c>
      <c r="N59" s="44">
        <f t="shared" si="2"/>
        <v>0</v>
      </c>
      <c r="O59" s="43">
        <f t="shared" ref="O59" si="52">ROUND(M59*SVS_UR_1_1,2)</f>
        <v>0</v>
      </c>
      <c r="P59" s="41">
        <f t="shared" si="9"/>
        <v>1</v>
      </c>
      <c r="Q59" s="42"/>
      <c r="R59" s="43">
        <f t="shared" si="5"/>
        <v>22.57</v>
      </c>
      <c r="S59" s="43">
        <f t="shared" si="6"/>
        <v>0</v>
      </c>
      <c r="T59" s="44">
        <f t="shared" si="7"/>
        <v>0</v>
      </c>
      <c r="U59" s="43" cm="1">
        <f t="array" ref="U59">ROUND(S59*SVS_GrR_1_1,2)</f>
        <v>0</v>
      </c>
    </row>
    <row r="60" spans="1:21" s="45" customFormat="1" ht="24">
      <c r="A60" s="37">
        <f>MAX($A$11:A59)+1</f>
        <v>50</v>
      </c>
      <c r="B60" s="46" t="s">
        <v>511</v>
      </c>
      <c r="C60" s="248">
        <v>1</v>
      </c>
      <c r="D60" s="248" t="s">
        <v>140</v>
      </c>
      <c r="E60" s="38" t="s">
        <v>146</v>
      </c>
      <c r="F60" s="38" t="s">
        <v>69</v>
      </c>
      <c r="G60" s="39" t="s">
        <v>88</v>
      </c>
      <c r="H60" s="40">
        <v>8.24</v>
      </c>
      <c r="I60" s="39">
        <v>5</v>
      </c>
      <c r="J60" s="41">
        <v>187.75</v>
      </c>
      <c r="K60" s="42"/>
      <c r="L60" s="43">
        <f t="shared" si="0"/>
        <v>1547.06</v>
      </c>
      <c r="M60" s="43">
        <f t="shared" si="1"/>
        <v>0</v>
      </c>
      <c r="N60" s="44">
        <f t="shared" si="2"/>
        <v>0</v>
      </c>
      <c r="O60" s="43">
        <f t="shared" ref="O60" si="53">ROUND(M60*SVS_UR_1_1,2)</f>
        <v>0</v>
      </c>
      <c r="P60" s="41">
        <f t="shared" si="9"/>
        <v>1</v>
      </c>
      <c r="Q60" s="42"/>
      <c r="R60" s="43">
        <f t="shared" si="5"/>
        <v>8.24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 ht="24">
      <c r="A61" s="37">
        <f>MAX($A$11:A60)+1</f>
        <v>51</v>
      </c>
      <c r="B61" s="46" t="s">
        <v>511</v>
      </c>
      <c r="C61" s="248">
        <v>1</v>
      </c>
      <c r="D61" s="248" t="s">
        <v>174</v>
      </c>
      <c r="E61" s="38" t="s">
        <v>146</v>
      </c>
      <c r="F61" s="38" t="s">
        <v>69</v>
      </c>
      <c r="G61" s="39" t="s">
        <v>88</v>
      </c>
      <c r="H61" s="40">
        <v>9.67</v>
      </c>
      <c r="I61" s="39">
        <v>5</v>
      </c>
      <c r="J61" s="41">
        <v>187.75</v>
      </c>
      <c r="K61" s="42"/>
      <c r="L61" s="43">
        <f t="shared" si="0"/>
        <v>1815.5425</v>
      </c>
      <c r="M61" s="43">
        <f t="shared" si="1"/>
        <v>0</v>
      </c>
      <c r="N61" s="44">
        <f t="shared" si="2"/>
        <v>0</v>
      </c>
      <c r="O61" s="43">
        <f t="shared" ref="O61" si="54">ROUND(M61*SVS_UR_1_1,2)</f>
        <v>0</v>
      </c>
      <c r="P61" s="41">
        <f t="shared" si="9"/>
        <v>1</v>
      </c>
      <c r="Q61" s="42"/>
      <c r="R61" s="43">
        <f t="shared" si="5"/>
        <v>9.67</v>
      </c>
      <c r="S61" s="43">
        <f t="shared" si="6"/>
        <v>0</v>
      </c>
      <c r="T61" s="44">
        <f t="shared" si="7"/>
        <v>0</v>
      </c>
      <c r="U61" s="43" cm="1">
        <f t="array" ref="U61">ROUND(S61*SVS_GrR_1_1,2)</f>
        <v>0</v>
      </c>
    </row>
    <row r="62" spans="1:21" s="45" customFormat="1" ht="24">
      <c r="A62" s="37">
        <f>MAX($A$11:A61)+1</f>
        <v>52</v>
      </c>
      <c r="B62" s="46" t="s">
        <v>511</v>
      </c>
      <c r="C62" s="248">
        <v>1</v>
      </c>
      <c r="D62" s="248"/>
      <c r="E62" s="38" t="s">
        <v>84</v>
      </c>
      <c r="F62" s="38" t="s">
        <v>69</v>
      </c>
      <c r="G62" s="39" t="s">
        <v>83</v>
      </c>
      <c r="H62" s="40">
        <v>4.95</v>
      </c>
      <c r="I62" s="39">
        <v>3</v>
      </c>
      <c r="J62" s="41">
        <v>112.65</v>
      </c>
      <c r="K62" s="42"/>
      <c r="L62" s="43">
        <f t="shared" si="0"/>
        <v>557.61750000000006</v>
      </c>
      <c r="M62" s="43">
        <f t="shared" si="1"/>
        <v>0</v>
      </c>
      <c r="N62" s="44">
        <f t="shared" si="2"/>
        <v>0</v>
      </c>
      <c r="O62" s="43">
        <f t="shared" ref="O62" si="55">ROUND(M62*SVS_UR_1_1,2)</f>
        <v>0</v>
      </c>
      <c r="P62" s="41">
        <f t="shared" si="9"/>
        <v>1</v>
      </c>
      <c r="Q62" s="42"/>
      <c r="R62" s="43">
        <f t="shared" si="5"/>
        <v>4.95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 ht="24">
      <c r="A63" s="37">
        <f>MAX($A$11:A62)+1</f>
        <v>53</v>
      </c>
      <c r="B63" s="46" t="s">
        <v>511</v>
      </c>
      <c r="C63" s="248">
        <v>1</v>
      </c>
      <c r="D63" s="248"/>
      <c r="E63" s="38" t="s">
        <v>84</v>
      </c>
      <c r="F63" s="38" t="s">
        <v>69</v>
      </c>
      <c r="G63" s="39" t="s">
        <v>83</v>
      </c>
      <c r="H63" s="40">
        <v>15.84</v>
      </c>
      <c r="I63" s="39">
        <v>3</v>
      </c>
      <c r="J63" s="41">
        <v>112.65</v>
      </c>
      <c r="K63" s="42"/>
      <c r="L63" s="43">
        <f t="shared" si="0"/>
        <v>1784.376</v>
      </c>
      <c r="M63" s="43">
        <f t="shared" si="1"/>
        <v>0</v>
      </c>
      <c r="N63" s="44">
        <f t="shared" si="2"/>
        <v>0</v>
      </c>
      <c r="O63" s="43">
        <f t="shared" ref="O63" si="56">ROUND(M63*SVS_UR_1_1,2)</f>
        <v>0</v>
      </c>
      <c r="P63" s="41">
        <f t="shared" si="9"/>
        <v>1</v>
      </c>
      <c r="Q63" s="42"/>
      <c r="R63" s="43">
        <f t="shared" si="5"/>
        <v>15.84</v>
      </c>
      <c r="S63" s="43">
        <f t="shared" si="6"/>
        <v>0</v>
      </c>
      <c r="T63" s="44">
        <f t="shared" si="7"/>
        <v>0</v>
      </c>
      <c r="U63" s="43" cm="1">
        <f t="array" ref="U63">ROUND(S63*SVS_GrR_1_1,2)</f>
        <v>0</v>
      </c>
    </row>
    <row r="64" spans="1:21" s="45" customFormat="1" ht="24">
      <c r="A64" s="37">
        <f>MAX($A$11:A63)+1</f>
        <v>54</v>
      </c>
      <c r="B64" s="46" t="s">
        <v>511</v>
      </c>
      <c r="C64" s="248">
        <v>1</v>
      </c>
      <c r="D64" s="248" t="s">
        <v>139</v>
      </c>
      <c r="E64" s="38" t="s">
        <v>239</v>
      </c>
      <c r="F64" s="38" t="s">
        <v>113</v>
      </c>
      <c r="G64" s="39" t="s">
        <v>78</v>
      </c>
      <c r="H64" s="40">
        <v>28.11</v>
      </c>
      <c r="I64" s="39">
        <v>2</v>
      </c>
      <c r="J64" s="41">
        <v>75.099999999999994</v>
      </c>
      <c r="K64" s="42"/>
      <c r="L64" s="43">
        <f t="shared" si="0"/>
        <v>2111.0609999999997</v>
      </c>
      <c r="M64" s="43">
        <f t="shared" si="1"/>
        <v>0</v>
      </c>
      <c r="N64" s="44">
        <f t="shared" si="2"/>
        <v>0</v>
      </c>
      <c r="O64" s="43">
        <f t="shared" ref="O64" si="57">ROUND(M64*SVS_UR_1_1,2)</f>
        <v>0</v>
      </c>
      <c r="P64" s="41">
        <f t="shared" si="9"/>
        <v>1</v>
      </c>
      <c r="Q64" s="42"/>
      <c r="R64" s="43">
        <f t="shared" si="5"/>
        <v>28.11</v>
      </c>
      <c r="S64" s="43">
        <f t="shared" si="6"/>
        <v>0</v>
      </c>
      <c r="T64" s="44">
        <f t="shared" si="7"/>
        <v>0</v>
      </c>
      <c r="U64" s="43" cm="1">
        <f t="array" ref="U64">ROUND(S64*SVS_GrR_1_1,2)</f>
        <v>0</v>
      </c>
    </row>
    <row r="65" spans="1:21" s="45" customFormat="1" ht="24">
      <c r="A65" s="37">
        <f>MAX($A$11:A64)+1</f>
        <v>55</v>
      </c>
      <c r="B65" s="46" t="s">
        <v>511</v>
      </c>
      <c r="C65" s="248">
        <v>1</v>
      </c>
      <c r="D65" s="248" t="s">
        <v>138</v>
      </c>
      <c r="E65" s="38" t="s">
        <v>363</v>
      </c>
      <c r="F65" s="38" t="s">
        <v>113</v>
      </c>
      <c r="G65" s="39" t="s">
        <v>78</v>
      </c>
      <c r="H65" s="40">
        <v>22.57</v>
      </c>
      <c r="I65" s="39">
        <v>2</v>
      </c>
      <c r="J65" s="41">
        <v>75.099999999999994</v>
      </c>
      <c r="K65" s="42"/>
      <c r="L65" s="43">
        <f t="shared" si="0"/>
        <v>1695.0069999999998</v>
      </c>
      <c r="M65" s="43">
        <f t="shared" si="1"/>
        <v>0</v>
      </c>
      <c r="N65" s="44">
        <f t="shared" si="2"/>
        <v>0</v>
      </c>
      <c r="O65" s="43">
        <f t="shared" ref="O65" si="58">ROUND(M65*SVS_UR_1_1,2)</f>
        <v>0</v>
      </c>
      <c r="P65" s="41">
        <f t="shared" si="9"/>
        <v>1</v>
      </c>
      <c r="Q65" s="42"/>
      <c r="R65" s="43">
        <f t="shared" si="5"/>
        <v>22.57</v>
      </c>
      <c r="S65" s="43">
        <f t="shared" si="6"/>
        <v>0</v>
      </c>
      <c r="T65" s="44">
        <f t="shared" si="7"/>
        <v>0</v>
      </c>
      <c r="U65" s="43" cm="1">
        <f t="array" ref="U65">ROUND(S65*SVS_GrR_1_1,2)</f>
        <v>0</v>
      </c>
    </row>
    <row r="66" spans="1:21" s="45" customFormat="1" ht="24">
      <c r="A66" s="37">
        <f>MAX($A$11:A65)+1</f>
        <v>56</v>
      </c>
      <c r="B66" s="46" t="s">
        <v>511</v>
      </c>
      <c r="C66" s="248">
        <v>1</v>
      </c>
      <c r="D66" s="248" t="s">
        <v>137</v>
      </c>
      <c r="E66" s="38" t="s">
        <v>145</v>
      </c>
      <c r="F66" s="38" t="s">
        <v>113</v>
      </c>
      <c r="G66" s="39" t="s">
        <v>37</v>
      </c>
      <c r="H66" s="40">
        <v>10.49</v>
      </c>
      <c r="I66" s="39">
        <v>1</v>
      </c>
      <c r="J66" s="41">
        <v>40.18</v>
      </c>
      <c r="K66" s="42"/>
      <c r="L66" s="43">
        <f t="shared" si="0"/>
        <v>421.48820000000001</v>
      </c>
      <c r="M66" s="43">
        <f t="shared" si="1"/>
        <v>0</v>
      </c>
      <c r="N66" s="44">
        <f t="shared" si="2"/>
        <v>0</v>
      </c>
      <c r="O66" s="43">
        <f t="shared" ref="O66" si="59">ROUND(M66*SVS_UR_1_1,2)</f>
        <v>0</v>
      </c>
      <c r="P66" s="41">
        <f t="shared" si="9"/>
        <v>1</v>
      </c>
      <c r="Q66" s="42"/>
      <c r="R66" s="43">
        <f t="shared" si="5"/>
        <v>10.49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 ht="24">
      <c r="A67" s="37">
        <f>MAX($A$11:A66)+1</f>
        <v>57</v>
      </c>
      <c r="B67" s="46" t="s">
        <v>511</v>
      </c>
      <c r="C67" s="248">
        <v>1</v>
      </c>
      <c r="D67" s="248" t="s">
        <v>136</v>
      </c>
      <c r="E67" s="38" t="s">
        <v>251</v>
      </c>
      <c r="F67" s="38" t="s">
        <v>71</v>
      </c>
      <c r="G67" s="39" t="s">
        <v>65</v>
      </c>
      <c r="H67" s="40">
        <v>67.53</v>
      </c>
      <c r="I67" s="39">
        <v>3</v>
      </c>
      <c r="J67" s="41">
        <v>112.65</v>
      </c>
      <c r="K67" s="42"/>
      <c r="L67" s="43">
        <f t="shared" si="0"/>
        <v>7607.2545000000009</v>
      </c>
      <c r="M67" s="43">
        <f t="shared" si="1"/>
        <v>0</v>
      </c>
      <c r="N67" s="44">
        <f t="shared" si="2"/>
        <v>0</v>
      </c>
      <c r="O67" s="43">
        <f t="shared" ref="O67" si="60">ROUND(M67*SVS_UR_1_1,2)</f>
        <v>0</v>
      </c>
      <c r="P67" s="41">
        <f t="shared" si="9"/>
        <v>1</v>
      </c>
      <c r="Q67" s="42"/>
      <c r="R67" s="43">
        <f t="shared" si="5"/>
        <v>67.53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 ht="24">
      <c r="A68" s="37">
        <f>MAX($A$11:A67)+1</f>
        <v>58</v>
      </c>
      <c r="B68" s="46" t="s">
        <v>511</v>
      </c>
      <c r="C68" s="248">
        <v>1</v>
      </c>
      <c r="D68" s="248" t="s">
        <v>135</v>
      </c>
      <c r="E68" s="38" t="s">
        <v>365</v>
      </c>
      <c r="F68" s="38" t="s">
        <v>71</v>
      </c>
      <c r="G68" s="39" t="s">
        <v>65</v>
      </c>
      <c r="H68" s="40">
        <v>68.14</v>
      </c>
      <c r="I68" s="39">
        <v>3</v>
      </c>
      <c r="J68" s="41">
        <v>112.65</v>
      </c>
      <c r="K68" s="42"/>
      <c r="L68" s="43">
        <f t="shared" si="0"/>
        <v>7675.9710000000005</v>
      </c>
      <c r="M68" s="43">
        <f t="shared" si="1"/>
        <v>0</v>
      </c>
      <c r="N68" s="44">
        <f t="shared" si="2"/>
        <v>0</v>
      </c>
      <c r="O68" s="43">
        <f t="shared" ref="O68" si="61">ROUND(M68*SVS_UR_1_1,2)</f>
        <v>0</v>
      </c>
      <c r="P68" s="41">
        <f t="shared" si="9"/>
        <v>1</v>
      </c>
      <c r="Q68" s="42"/>
      <c r="R68" s="43">
        <f t="shared" si="5"/>
        <v>68.14</v>
      </c>
      <c r="S68" s="43">
        <f t="shared" si="6"/>
        <v>0</v>
      </c>
      <c r="T68" s="44">
        <f t="shared" si="7"/>
        <v>0</v>
      </c>
      <c r="U68" s="43" cm="1">
        <f t="array" ref="U68">ROUND(S68*SVS_GrR_1_1,2)</f>
        <v>0</v>
      </c>
    </row>
    <row r="69" spans="1:21" s="45" customFormat="1" ht="24">
      <c r="A69" s="37">
        <f>MAX($A$11:A68)+1</f>
        <v>59</v>
      </c>
      <c r="B69" s="46" t="s">
        <v>511</v>
      </c>
      <c r="C69" s="248">
        <v>1</v>
      </c>
      <c r="D69" s="248" t="s">
        <v>134</v>
      </c>
      <c r="E69" s="38" t="s">
        <v>365</v>
      </c>
      <c r="F69" s="38" t="s">
        <v>71</v>
      </c>
      <c r="G69" s="39" t="s">
        <v>65</v>
      </c>
      <c r="H69" s="40">
        <v>68.14</v>
      </c>
      <c r="I69" s="39">
        <v>3</v>
      </c>
      <c r="J69" s="41">
        <v>112.65</v>
      </c>
      <c r="K69" s="42"/>
      <c r="L69" s="43">
        <f t="shared" si="0"/>
        <v>7675.9710000000005</v>
      </c>
      <c r="M69" s="43">
        <f t="shared" si="1"/>
        <v>0</v>
      </c>
      <c r="N69" s="44">
        <f t="shared" si="2"/>
        <v>0</v>
      </c>
      <c r="O69" s="43">
        <f t="shared" ref="O69" si="62">ROUND(M69*SVS_UR_1_1,2)</f>
        <v>0</v>
      </c>
      <c r="P69" s="41">
        <f t="shared" si="9"/>
        <v>1</v>
      </c>
      <c r="Q69" s="42"/>
      <c r="R69" s="43">
        <f t="shared" si="5"/>
        <v>68.14</v>
      </c>
      <c r="S69" s="43">
        <f t="shared" si="6"/>
        <v>0</v>
      </c>
      <c r="T69" s="44">
        <f t="shared" si="7"/>
        <v>0</v>
      </c>
      <c r="U69" s="43" cm="1">
        <f t="array" ref="U69">ROUND(S69*SVS_GrR_1_1,2)</f>
        <v>0</v>
      </c>
    </row>
    <row r="70" spans="1:21" s="45" customFormat="1" ht="24">
      <c r="A70" s="37">
        <f>MAX($A$11:A69)+1</f>
        <v>60</v>
      </c>
      <c r="B70" s="46" t="s">
        <v>511</v>
      </c>
      <c r="C70" s="248">
        <v>1</v>
      </c>
      <c r="D70" s="248" t="s">
        <v>133</v>
      </c>
      <c r="E70" s="38" t="s">
        <v>365</v>
      </c>
      <c r="F70" s="38" t="s">
        <v>71</v>
      </c>
      <c r="G70" s="39" t="s">
        <v>65</v>
      </c>
      <c r="H70" s="40">
        <v>68.14</v>
      </c>
      <c r="I70" s="39">
        <v>3</v>
      </c>
      <c r="J70" s="41">
        <v>112.65</v>
      </c>
      <c r="K70" s="42"/>
      <c r="L70" s="43">
        <f t="shared" si="0"/>
        <v>7675.9710000000005</v>
      </c>
      <c r="M70" s="43">
        <f t="shared" si="1"/>
        <v>0</v>
      </c>
      <c r="N70" s="44">
        <f t="shared" si="2"/>
        <v>0</v>
      </c>
      <c r="O70" s="43">
        <f t="shared" ref="O70" si="63">ROUND(M70*SVS_UR_1_1,2)</f>
        <v>0</v>
      </c>
      <c r="P70" s="41">
        <f t="shared" si="9"/>
        <v>1</v>
      </c>
      <c r="Q70" s="42"/>
      <c r="R70" s="43">
        <f t="shared" si="5"/>
        <v>68.14</v>
      </c>
      <c r="S70" s="43">
        <f t="shared" si="6"/>
        <v>0</v>
      </c>
      <c r="T70" s="44">
        <f t="shared" si="7"/>
        <v>0</v>
      </c>
      <c r="U70" s="43" cm="1">
        <f t="array" ref="U70">ROUND(S70*SVS_GrR_1_1,2)</f>
        <v>0</v>
      </c>
    </row>
    <row r="71" spans="1:21" s="45" customFormat="1" ht="24">
      <c r="A71" s="37">
        <f>MAX($A$11:A70)+1</f>
        <v>61</v>
      </c>
      <c r="B71" s="46" t="s">
        <v>511</v>
      </c>
      <c r="C71" s="248">
        <v>1</v>
      </c>
      <c r="D71" s="248" t="s">
        <v>132</v>
      </c>
      <c r="E71" s="38" t="s">
        <v>365</v>
      </c>
      <c r="F71" s="38" t="s">
        <v>71</v>
      </c>
      <c r="G71" s="39" t="s">
        <v>65</v>
      </c>
      <c r="H71" s="40">
        <v>68.14</v>
      </c>
      <c r="I71" s="39">
        <v>3</v>
      </c>
      <c r="J71" s="41">
        <v>112.65</v>
      </c>
      <c r="K71" s="42"/>
      <c r="L71" s="43">
        <f t="shared" si="0"/>
        <v>7675.9710000000005</v>
      </c>
      <c r="M71" s="43">
        <f t="shared" si="1"/>
        <v>0</v>
      </c>
      <c r="N71" s="44">
        <f t="shared" si="2"/>
        <v>0</v>
      </c>
      <c r="O71" s="43">
        <f t="shared" ref="O71" si="64">ROUND(M71*SVS_UR_1_1,2)</f>
        <v>0</v>
      </c>
      <c r="P71" s="41">
        <f t="shared" si="9"/>
        <v>1</v>
      </c>
      <c r="Q71" s="42"/>
      <c r="R71" s="43">
        <f t="shared" si="5"/>
        <v>68.14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 ht="24">
      <c r="A72" s="37">
        <f>MAX($A$11:A71)+1</f>
        <v>62</v>
      </c>
      <c r="B72" s="46" t="s">
        <v>511</v>
      </c>
      <c r="C72" s="248">
        <v>1</v>
      </c>
      <c r="D72" s="248" t="s">
        <v>131</v>
      </c>
      <c r="E72" s="38" t="s">
        <v>365</v>
      </c>
      <c r="F72" s="38" t="s">
        <v>71</v>
      </c>
      <c r="G72" s="39" t="s">
        <v>65</v>
      </c>
      <c r="H72" s="40">
        <v>67.53</v>
      </c>
      <c r="I72" s="39">
        <v>3</v>
      </c>
      <c r="J72" s="41">
        <v>112.65</v>
      </c>
      <c r="K72" s="42"/>
      <c r="L72" s="43">
        <f t="shared" si="0"/>
        <v>7607.2545000000009</v>
      </c>
      <c r="M72" s="43">
        <f t="shared" si="1"/>
        <v>0</v>
      </c>
      <c r="N72" s="44">
        <f t="shared" si="2"/>
        <v>0</v>
      </c>
      <c r="O72" s="43">
        <f t="shared" ref="O72" si="65">ROUND(M72*SVS_UR_1_1,2)</f>
        <v>0</v>
      </c>
      <c r="P72" s="41">
        <f t="shared" si="9"/>
        <v>1</v>
      </c>
      <c r="Q72" s="42"/>
      <c r="R72" s="43">
        <f t="shared" si="5"/>
        <v>67.53</v>
      </c>
      <c r="S72" s="43">
        <f t="shared" si="6"/>
        <v>0</v>
      </c>
      <c r="T72" s="44">
        <f t="shared" si="7"/>
        <v>0</v>
      </c>
      <c r="U72" s="43" cm="1">
        <f t="array" ref="U72">ROUND(S72*SVS_GrR_1_1,2)</f>
        <v>0</v>
      </c>
    </row>
    <row r="73" spans="1:21" s="45" customFormat="1" ht="24">
      <c r="A73" s="37">
        <f>MAX($A$11:A72)+1</f>
        <v>63</v>
      </c>
      <c r="B73" s="46" t="s">
        <v>511</v>
      </c>
      <c r="C73" s="248">
        <v>1</v>
      </c>
      <c r="D73" s="248"/>
      <c r="E73" s="38" t="s">
        <v>84</v>
      </c>
      <c r="F73" s="38" t="s">
        <v>69</v>
      </c>
      <c r="G73" s="39" t="s">
        <v>83</v>
      </c>
      <c r="H73" s="40">
        <v>6.11</v>
      </c>
      <c r="I73" s="39">
        <v>3</v>
      </c>
      <c r="J73" s="41">
        <v>112.65</v>
      </c>
      <c r="K73" s="42"/>
      <c r="L73" s="43">
        <f t="shared" si="0"/>
        <v>688.29150000000004</v>
      </c>
      <c r="M73" s="43">
        <f t="shared" si="1"/>
        <v>0</v>
      </c>
      <c r="N73" s="44">
        <f t="shared" si="2"/>
        <v>0</v>
      </c>
      <c r="O73" s="43">
        <f t="shared" ref="O73" si="66">ROUND(M73*SVS_UR_1_1,2)</f>
        <v>0</v>
      </c>
      <c r="P73" s="41">
        <f t="shared" si="9"/>
        <v>1</v>
      </c>
      <c r="Q73" s="42"/>
      <c r="R73" s="43">
        <f t="shared" si="5"/>
        <v>6.11</v>
      </c>
      <c r="S73" s="43">
        <f t="shared" si="6"/>
        <v>0</v>
      </c>
      <c r="T73" s="44">
        <f t="shared" si="7"/>
        <v>0</v>
      </c>
      <c r="U73" s="43" cm="1">
        <f t="array" ref="U73">ROUND(S73*SVS_GrR_1_1,2)</f>
        <v>0</v>
      </c>
    </row>
    <row r="74" spans="1:21" s="45" customFormat="1" ht="24">
      <c r="A74" s="37">
        <f>MAX($A$11:A73)+1</f>
        <v>64</v>
      </c>
      <c r="B74" s="46" t="s">
        <v>511</v>
      </c>
      <c r="C74" s="248">
        <v>1</v>
      </c>
      <c r="D74" s="248"/>
      <c r="E74" s="38" t="s">
        <v>84</v>
      </c>
      <c r="F74" s="38" t="s">
        <v>69</v>
      </c>
      <c r="G74" s="39" t="s">
        <v>83</v>
      </c>
      <c r="H74" s="40">
        <v>2.78</v>
      </c>
      <c r="I74" s="39">
        <v>3</v>
      </c>
      <c r="J74" s="41">
        <v>112.65</v>
      </c>
      <c r="K74" s="42"/>
      <c r="L74" s="43">
        <f t="shared" si="0"/>
        <v>313.16699999999997</v>
      </c>
      <c r="M74" s="43">
        <f t="shared" si="1"/>
        <v>0</v>
      </c>
      <c r="N74" s="44">
        <f t="shared" si="2"/>
        <v>0</v>
      </c>
      <c r="O74" s="43">
        <f t="shared" ref="O74" si="67">ROUND(M74*SVS_UR_1_1,2)</f>
        <v>0</v>
      </c>
      <c r="P74" s="41">
        <f t="shared" si="9"/>
        <v>1</v>
      </c>
      <c r="Q74" s="42"/>
      <c r="R74" s="43">
        <f t="shared" si="5"/>
        <v>2.78</v>
      </c>
      <c r="S74" s="43">
        <f t="shared" si="6"/>
        <v>0</v>
      </c>
      <c r="T74" s="44">
        <f t="shared" si="7"/>
        <v>0</v>
      </c>
      <c r="U74" s="43" cm="1">
        <f t="array" ref="U74">ROUND(S74*SVS_GrR_1_1,2)</f>
        <v>0</v>
      </c>
    </row>
    <row r="75" spans="1:21" s="45" customFormat="1" ht="24">
      <c r="A75" s="37">
        <f>MAX($A$11:A74)+1</f>
        <v>65</v>
      </c>
      <c r="B75" s="46" t="s">
        <v>511</v>
      </c>
      <c r="C75" s="248">
        <v>1</v>
      </c>
      <c r="D75" s="248"/>
      <c r="E75" s="38" t="s">
        <v>84</v>
      </c>
      <c r="F75" s="38" t="s">
        <v>69</v>
      </c>
      <c r="G75" s="39" t="s">
        <v>83</v>
      </c>
      <c r="H75" s="40">
        <v>8.33</v>
      </c>
      <c r="I75" s="39">
        <v>3</v>
      </c>
      <c r="J75" s="41">
        <v>112.65</v>
      </c>
      <c r="K75" s="42"/>
      <c r="L75" s="43">
        <f t="shared" ref="L75:L138" si="68">H75*J75</f>
        <v>938.37450000000001</v>
      </c>
      <c r="M75" s="43">
        <f t="shared" ref="M75:M138" si="69">IFERROR(L75/K75,0)</f>
        <v>0</v>
      </c>
      <c r="N75" s="44">
        <f t="shared" ref="N75:N138" si="70">IF(O75&gt;0,O75/J75,0)</f>
        <v>0</v>
      </c>
      <c r="O75" s="43">
        <f t="shared" ref="O75" si="71">ROUND(M75*SVS_UR_1_1,2)</f>
        <v>0</v>
      </c>
      <c r="P75" s="41">
        <f t="shared" si="9"/>
        <v>1</v>
      </c>
      <c r="Q75" s="42"/>
      <c r="R75" s="43">
        <f t="shared" ref="R75:R138" si="72">H75*P75</f>
        <v>8.33</v>
      </c>
      <c r="S75" s="43">
        <f t="shared" ref="S75:S138" si="73">IFERROR(R75/Q75,0)</f>
        <v>0</v>
      </c>
      <c r="T75" s="44">
        <f t="shared" ref="T75:T138" si="74">IF(U75&gt;0,U75/P75,0)</f>
        <v>0</v>
      </c>
      <c r="U75" s="43" cm="1">
        <f t="array" ref="U75">ROUND(S75*SVS_GrR_1_1,2)</f>
        <v>0</v>
      </c>
    </row>
    <row r="76" spans="1:21" s="45" customFormat="1" ht="24">
      <c r="A76" s="37">
        <f>MAX($A$11:A75)+1</f>
        <v>66</v>
      </c>
      <c r="B76" s="46" t="s">
        <v>511</v>
      </c>
      <c r="C76" s="248">
        <v>1</v>
      </c>
      <c r="D76" s="248" t="s">
        <v>282</v>
      </c>
      <c r="E76" s="38" t="s">
        <v>367</v>
      </c>
      <c r="F76" s="38" t="s">
        <v>73</v>
      </c>
      <c r="G76" s="39" t="s">
        <v>37</v>
      </c>
      <c r="H76" s="40">
        <v>21.37</v>
      </c>
      <c r="I76" s="39">
        <v>1</v>
      </c>
      <c r="J76" s="41">
        <v>40.18</v>
      </c>
      <c r="K76" s="42"/>
      <c r="L76" s="43">
        <f t="shared" si="68"/>
        <v>858.64660000000003</v>
      </c>
      <c r="M76" s="43">
        <f t="shared" si="69"/>
        <v>0</v>
      </c>
      <c r="N76" s="44">
        <f t="shared" si="70"/>
        <v>0</v>
      </c>
      <c r="O76" s="43">
        <f t="shared" ref="O76" si="75">ROUND(M76*SVS_UR_1_1,2)</f>
        <v>0</v>
      </c>
      <c r="P76" s="41">
        <f t="shared" si="9"/>
        <v>1</v>
      </c>
      <c r="Q76" s="42"/>
      <c r="R76" s="43">
        <f t="shared" si="72"/>
        <v>21.37</v>
      </c>
      <c r="S76" s="43">
        <f t="shared" si="73"/>
        <v>0</v>
      </c>
      <c r="T76" s="44">
        <f t="shared" si="74"/>
        <v>0</v>
      </c>
      <c r="U76" s="43" cm="1">
        <f t="array" ref="U76">ROUND(S76*SVS_GrR_1_1,2)</f>
        <v>0</v>
      </c>
    </row>
    <row r="77" spans="1:21" s="45" customFormat="1" ht="24">
      <c r="A77" s="37">
        <f>MAX($A$11:A76)+1</f>
        <v>67</v>
      </c>
      <c r="B77" s="46" t="s">
        <v>511</v>
      </c>
      <c r="C77" s="248">
        <v>1</v>
      </c>
      <c r="D77" s="248" t="s">
        <v>283</v>
      </c>
      <c r="E77" s="38" t="s">
        <v>367</v>
      </c>
      <c r="F77" s="38" t="s">
        <v>73</v>
      </c>
      <c r="G77" s="39" t="s">
        <v>37</v>
      </c>
      <c r="H77" s="40">
        <v>21.37</v>
      </c>
      <c r="I77" s="39">
        <v>1</v>
      </c>
      <c r="J77" s="41">
        <v>40.18</v>
      </c>
      <c r="K77" s="42"/>
      <c r="L77" s="43">
        <f t="shared" si="68"/>
        <v>858.64660000000003</v>
      </c>
      <c r="M77" s="43">
        <f t="shared" si="69"/>
        <v>0</v>
      </c>
      <c r="N77" s="44">
        <f t="shared" si="70"/>
        <v>0</v>
      </c>
      <c r="O77" s="43">
        <f t="shared" ref="O77" si="76">ROUND(M77*SVS_UR_1_1,2)</f>
        <v>0</v>
      </c>
      <c r="P77" s="41">
        <f t="shared" ref="P77:P139" si="77">IF(I77&gt;=1,1,0)</f>
        <v>1</v>
      </c>
      <c r="Q77" s="42"/>
      <c r="R77" s="43">
        <f t="shared" si="72"/>
        <v>21.37</v>
      </c>
      <c r="S77" s="43">
        <f t="shared" si="73"/>
        <v>0</v>
      </c>
      <c r="T77" s="44">
        <f t="shared" si="74"/>
        <v>0</v>
      </c>
      <c r="U77" s="43" cm="1">
        <f t="array" ref="U77">ROUND(S77*SVS_GrR_1_1,2)</f>
        <v>0</v>
      </c>
    </row>
    <row r="78" spans="1:21" s="45" customFormat="1" ht="24">
      <c r="A78" s="37">
        <f>MAX($A$11:A77)+1</f>
        <v>68</v>
      </c>
      <c r="B78" s="46" t="s">
        <v>511</v>
      </c>
      <c r="C78" s="248">
        <v>1</v>
      </c>
      <c r="D78" s="248" t="s">
        <v>285</v>
      </c>
      <c r="E78" s="38" t="s">
        <v>367</v>
      </c>
      <c r="F78" s="38" t="s">
        <v>73</v>
      </c>
      <c r="G78" s="39" t="s">
        <v>37</v>
      </c>
      <c r="H78" s="40">
        <v>21.37</v>
      </c>
      <c r="I78" s="39">
        <v>1</v>
      </c>
      <c r="J78" s="41">
        <v>40.18</v>
      </c>
      <c r="K78" s="42"/>
      <c r="L78" s="43">
        <f t="shared" si="68"/>
        <v>858.64660000000003</v>
      </c>
      <c r="M78" s="43">
        <f t="shared" si="69"/>
        <v>0</v>
      </c>
      <c r="N78" s="44">
        <f t="shared" si="70"/>
        <v>0</v>
      </c>
      <c r="O78" s="43">
        <f t="shared" ref="O78" si="78">ROUND(M78*SVS_UR_1_1,2)</f>
        <v>0</v>
      </c>
      <c r="P78" s="41">
        <f t="shared" si="77"/>
        <v>1</v>
      </c>
      <c r="Q78" s="42"/>
      <c r="R78" s="43">
        <f t="shared" si="72"/>
        <v>21.37</v>
      </c>
      <c r="S78" s="43">
        <f t="shared" si="73"/>
        <v>0</v>
      </c>
      <c r="T78" s="44">
        <f t="shared" si="74"/>
        <v>0</v>
      </c>
      <c r="U78" s="43" cm="1">
        <f t="array" ref="U78">ROUND(S78*SVS_GrR_1_1,2)</f>
        <v>0</v>
      </c>
    </row>
    <row r="79" spans="1:21" s="45" customFormat="1" ht="24">
      <c r="A79" s="37">
        <f>MAX($A$11:A78)+1</f>
        <v>69</v>
      </c>
      <c r="B79" s="46" t="s">
        <v>511</v>
      </c>
      <c r="C79" s="248">
        <v>1</v>
      </c>
      <c r="D79" s="248" t="s">
        <v>179</v>
      </c>
      <c r="E79" s="38" t="s">
        <v>536</v>
      </c>
      <c r="F79" s="38" t="s">
        <v>73</v>
      </c>
      <c r="G79" s="39" t="s">
        <v>65</v>
      </c>
      <c r="H79" s="40">
        <v>21.37</v>
      </c>
      <c r="I79" s="39">
        <v>3</v>
      </c>
      <c r="J79" s="41">
        <v>112.65</v>
      </c>
      <c r="K79" s="42"/>
      <c r="L79" s="43">
        <f t="shared" si="68"/>
        <v>2407.3305</v>
      </c>
      <c r="M79" s="43">
        <f t="shared" si="69"/>
        <v>0</v>
      </c>
      <c r="N79" s="44">
        <f t="shared" si="70"/>
        <v>0</v>
      </c>
      <c r="O79" s="43">
        <f t="shared" ref="O79" si="79">ROUND(M79*SVS_UR_1_1,2)</f>
        <v>0</v>
      </c>
      <c r="P79" s="41">
        <f t="shared" si="77"/>
        <v>1</v>
      </c>
      <c r="Q79" s="42"/>
      <c r="R79" s="43">
        <f t="shared" si="72"/>
        <v>21.37</v>
      </c>
      <c r="S79" s="43">
        <f t="shared" si="73"/>
        <v>0</v>
      </c>
      <c r="T79" s="44">
        <f t="shared" si="74"/>
        <v>0</v>
      </c>
      <c r="U79" s="43" cm="1">
        <f t="array" ref="U79">ROUND(S79*SVS_GrR_1_1,2)</f>
        <v>0</v>
      </c>
    </row>
    <row r="80" spans="1:21" s="45" customFormat="1" ht="24">
      <c r="A80" s="37">
        <f>MAX($A$11:A79)+1</f>
        <v>70</v>
      </c>
      <c r="B80" s="46" t="s">
        <v>511</v>
      </c>
      <c r="C80" s="248">
        <v>1</v>
      </c>
      <c r="D80" s="248" t="s">
        <v>177</v>
      </c>
      <c r="E80" s="38" t="s">
        <v>537</v>
      </c>
      <c r="F80" s="38" t="s">
        <v>73</v>
      </c>
      <c r="G80" s="39" t="s">
        <v>37</v>
      </c>
      <c r="H80" s="40">
        <v>21.32</v>
      </c>
      <c r="I80" s="39">
        <v>1</v>
      </c>
      <c r="J80" s="41">
        <v>40.18</v>
      </c>
      <c r="K80" s="42"/>
      <c r="L80" s="43">
        <f t="shared" si="68"/>
        <v>856.63760000000002</v>
      </c>
      <c r="M80" s="43">
        <f t="shared" si="69"/>
        <v>0</v>
      </c>
      <c r="N80" s="44">
        <f t="shared" si="70"/>
        <v>0</v>
      </c>
      <c r="O80" s="43">
        <f t="shared" ref="O80" si="80">ROUND(M80*SVS_UR_1_1,2)</f>
        <v>0</v>
      </c>
      <c r="P80" s="41">
        <f t="shared" si="77"/>
        <v>1</v>
      </c>
      <c r="Q80" s="42"/>
      <c r="R80" s="43">
        <f t="shared" si="72"/>
        <v>21.32</v>
      </c>
      <c r="S80" s="43">
        <f t="shared" si="73"/>
        <v>0</v>
      </c>
      <c r="T80" s="44">
        <f t="shared" si="74"/>
        <v>0</v>
      </c>
      <c r="U80" s="43" cm="1">
        <f t="array" ref="U80">ROUND(S80*SVS_GrR_1_1,2)</f>
        <v>0</v>
      </c>
    </row>
    <row r="81" spans="1:21" s="45" customFormat="1" ht="24">
      <c r="A81" s="37">
        <f>MAX($A$11:A80)+1</f>
        <v>71</v>
      </c>
      <c r="B81" s="46" t="s">
        <v>511</v>
      </c>
      <c r="C81" s="248">
        <v>1</v>
      </c>
      <c r="D81" s="248" t="s">
        <v>125</v>
      </c>
      <c r="E81" s="38" t="s">
        <v>538</v>
      </c>
      <c r="F81" s="38" t="s">
        <v>73</v>
      </c>
      <c r="G81" s="39" t="s">
        <v>37</v>
      </c>
      <c r="H81" s="40">
        <v>37.54</v>
      </c>
      <c r="I81" s="39">
        <v>1</v>
      </c>
      <c r="J81" s="41">
        <v>40.18</v>
      </c>
      <c r="K81" s="42"/>
      <c r="L81" s="43">
        <f t="shared" si="68"/>
        <v>1508.3571999999999</v>
      </c>
      <c r="M81" s="43">
        <f t="shared" si="69"/>
        <v>0</v>
      </c>
      <c r="N81" s="44">
        <f t="shared" si="70"/>
        <v>0</v>
      </c>
      <c r="O81" s="43">
        <f t="shared" ref="O81" si="81">ROUND(M81*SVS_UR_1_1,2)</f>
        <v>0</v>
      </c>
      <c r="P81" s="41">
        <f t="shared" si="77"/>
        <v>1</v>
      </c>
      <c r="Q81" s="42"/>
      <c r="R81" s="43">
        <f t="shared" si="72"/>
        <v>37.54</v>
      </c>
      <c r="S81" s="43">
        <f t="shared" si="73"/>
        <v>0</v>
      </c>
      <c r="T81" s="44">
        <f t="shared" si="74"/>
        <v>0</v>
      </c>
      <c r="U81" s="43" cm="1">
        <f t="array" ref="U81">ROUND(S81*SVS_GrR_1_1,2)</f>
        <v>0</v>
      </c>
    </row>
    <row r="82" spans="1:21" s="45" customFormat="1" ht="24">
      <c r="A82" s="37">
        <f>MAX($A$11:A81)+1</f>
        <v>72</v>
      </c>
      <c r="B82" s="46" t="s">
        <v>511</v>
      </c>
      <c r="C82" s="248">
        <v>1</v>
      </c>
      <c r="D82" s="248" t="s">
        <v>281</v>
      </c>
      <c r="E82" s="38" t="s">
        <v>435</v>
      </c>
      <c r="F82" s="38" t="s">
        <v>73</v>
      </c>
      <c r="G82" s="39" t="s">
        <v>65</v>
      </c>
      <c r="H82" s="40">
        <v>67.16</v>
      </c>
      <c r="I82" s="39">
        <v>3</v>
      </c>
      <c r="J82" s="41">
        <v>112.65</v>
      </c>
      <c r="K82" s="42"/>
      <c r="L82" s="43">
        <f t="shared" si="68"/>
        <v>7565.5739999999996</v>
      </c>
      <c r="M82" s="43">
        <f t="shared" si="69"/>
        <v>0</v>
      </c>
      <c r="N82" s="44">
        <f t="shared" si="70"/>
        <v>0</v>
      </c>
      <c r="O82" s="43">
        <f t="shared" ref="O82" si="82">ROUND(M82*SVS_UR_1_1,2)</f>
        <v>0</v>
      </c>
      <c r="P82" s="41">
        <f t="shared" si="77"/>
        <v>1</v>
      </c>
      <c r="Q82" s="42"/>
      <c r="R82" s="43">
        <f t="shared" si="72"/>
        <v>67.16</v>
      </c>
      <c r="S82" s="43">
        <f t="shared" si="73"/>
        <v>0</v>
      </c>
      <c r="T82" s="44">
        <f t="shared" si="74"/>
        <v>0</v>
      </c>
      <c r="U82" s="43" cm="1">
        <f t="array" ref="U82">ROUND(S82*SVS_GrR_1_1,2)</f>
        <v>0</v>
      </c>
    </row>
    <row r="83" spans="1:21" s="45" customFormat="1" ht="24">
      <c r="A83" s="37">
        <f>MAX($A$11:A82)+1</f>
        <v>73</v>
      </c>
      <c r="B83" s="46" t="s">
        <v>511</v>
      </c>
      <c r="C83" s="248">
        <v>1</v>
      </c>
      <c r="D83" s="248" t="s">
        <v>284</v>
      </c>
      <c r="E83" s="38" t="s">
        <v>357</v>
      </c>
      <c r="F83" s="38" t="s">
        <v>73</v>
      </c>
      <c r="G83" s="39" t="s">
        <v>65</v>
      </c>
      <c r="H83" s="40">
        <v>67.53</v>
      </c>
      <c r="I83" s="39">
        <v>3</v>
      </c>
      <c r="J83" s="41">
        <v>112.65</v>
      </c>
      <c r="K83" s="42"/>
      <c r="L83" s="43">
        <f t="shared" si="68"/>
        <v>7607.2545000000009</v>
      </c>
      <c r="M83" s="43">
        <f t="shared" si="69"/>
        <v>0</v>
      </c>
      <c r="N83" s="44">
        <f t="shared" si="70"/>
        <v>0</v>
      </c>
      <c r="O83" s="43">
        <f t="shared" ref="O83" si="83">ROUND(M83*SVS_UR_1_1,2)</f>
        <v>0</v>
      </c>
      <c r="P83" s="41">
        <f t="shared" si="77"/>
        <v>1</v>
      </c>
      <c r="Q83" s="42"/>
      <c r="R83" s="43">
        <f t="shared" si="72"/>
        <v>67.53</v>
      </c>
      <c r="S83" s="43">
        <f t="shared" si="73"/>
        <v>0</v>
      </c>
      <c r="T83" s="44">
        <f t="shared" si="74"/>
        <v>0</v>
      </c>
      <c r="U83" s="43" cm="1">
        <f t="array" ref="U83">ROUND(S83*SVS_GrR_1_1,2)</f>
        <v>0</v>
      </c>
    </row>
    <row r="84" spans="1:21" s="45" customFormat="1" ht="24">
      <c r="A84" s="37">
        <f>MAX($A$11:A83)+1</f>
        <v>74</v>
      </c>
      <c r="B84" s="46" t="s">
        <v>511</v>
      </c>
      <c r="C84" s="248">
        <v>1</v>
      </c>
      <c r="D84" s="248" t="s">
        <v>178</v>
      </c>
      <c r="E84" s="38" t="s">
        <v>539</v>
      </c>
      <c r="F84" s="38" t="s">
        <v>73</v>
      </c>
      <c r="G84" s="39" t="s">
        <v>65</v>
      </c>
      <c r="H84" s="40">
        <v>68.16</v>
      </c>
      <c r="I84" s="39">
        <v>3</v>
      </c>
      <c r="J84" s="41">
        <v>112.65</v>
      </c>
      <c r="K84" s="42"/>
      <c r="L84" s="43">
        <f t="shared" si="68"/>
        <v>7678.2240000000002</v>
      </c>
      <c r="M84" s="43">
        <f t="shared" si="69"/>
        <v>0</v>
      </c>
      <c r="N84" s="44">
        <f t="shared" si="70"/>
        <v>0</v>
      </c>
      <c r="O84" s="43">
        <f t="shared" ref="O84" si="84">ROUND(M84*SVS_UR_1_1,2)</f>
        <v>0</v>
      </c>
      <c r="P84" s="41">
        <f t="shared" si="77"/>
        <v>1</v>
      </c>
      <c r="Q84" s="42"/>
      <c r="R84" s="43">
        <f t="shared" si="72"/>
        <v>68.16</v>
      </c>
      <c r="S84" s="43">
        <f t="shared" si="73"/>
        <v>0</v>
      </c>
      <c r="T84" s="44">
        <f t="shared" si="74"/>
        <v>0</v>
      </c>
      <c r="U84" s="43" cm="1">
        <f t="array" ref="U84">ROUND(S84*SVS_GrR_1_1,2)</f>
        <v>0</v>
      </c>
    </row>
    <row r="85" spans="1:21" s="45" customFormat="1" ht="24">
      <c r="A85" s="37">
        <f>MAX($A$11:A84)+1</f>
        <v>75</v>
      </c>
      <c r="B85" s="46" t="s">
        <v>511</v>
      </c>
      <c r="C85" s="248">
        <v>1</v>
      </c>
      <c r="D85" s="248" t="s">
        <v>126</v>
      </c>
      <c r="E85" s="38" t="s">
        <v>540</v>
      </c>
      <c r="F85" s="38" t="s">
        <v>73</v>
      </c>
      <c r="G85" s="39" t="s">
        <v>65</v>
      </c>
      <c r="H85" s="40">
        <v>67.55</v>
      </c>
      <c r="I85" s="39">
        <v>3</v>
      </c>
      <c r="J85" s="41">
        <v>112.65</v>
      </c>
      <c r="K85" s="42"/>
      <c r="L85" s="43">
        <f t="shared" si="68"/>
        <v>7609.5074999999997</v>
      </c>
      <c r="M85" s="43">
        <f t="shared" si="69"/>
        <v>0</v>
      </c>
      <c r="N85" s="44">
        <f t="shared" si="70"/>
        <v>0</v>
      </c>
      <c r="O85" s="43">
        <f t="shared" ref="O85" si="85">ROUND(M85*SVS_UR_1_1,2)</f>
        <v>0</v>
      </c>
      <c r="P85" s="41">
        <f t="shared" si="77"/>
        <v>1</v>
      </c>
      <c r="Q85" s="42"/>
      <c r="R85" s="43">
        <f t="shared" si="72"/>
        <v>67.55</v>
      </c>
      <c r="S85" s="43">
        <f t="shared" si="73"/>
        <v>0</v>
      </c>
      <c r="T85" s="44">
        <f t="shared" si="74"/>
        <v>0</v>
      </c>
      <c r="U85" s="43" cm="1">
        <f t="array" ref="U85">ROUND(S85*SVS_GrR_1_1,2)</f>
        <v>0</v>
      </c>
    </row>
    <row r="86" spans="1:21" s="45" customFormat="1" ht="24">
      <c r="A86" s="37">
        <f>MAX($A$11:A85)+1</f>
        <v>76</v>
      </c>
      <c r="B86" s="46" t="s">
        <v>511</v>
      </c>
      <c r="C86" s="248">
        <v>1</v>
      </c>
      <c r="D86" s="248"/>
      <c r="E86" s="38" t="s">
        <v>82</v>
      </c>
      <c r="F86" s="38" t="s">
        <v>69</v>
      </c>
      <c r="G86" s="39" t="s">
        <v>81</v>
      </c>
      <c r="H86" s="40">
        <v>220.19</v>
      </c>
      <c r="I86" s="39">
        <v>3</v>
      </c>
      <c r="J86" s="41">
        <v>112.65</v>
      </c>
      <c r="K86" s="42"/>
      <c r="L86" s="43">
        <f t="shared" si="68"/>
        <v>24804.4035</v>
      </c>
      <c r="M86" s="43">
        <f t="shared" si="69"/>
        <v>0</v>
      </c>
      <c r="N86" s="44">
        <f t="shared" si="70"/>
        <v>0</v>
      </c>
      <c r="O86" s="43">
        <f t="shared" ref="O86" si="86">ROUND(M86*SVS_UR_1_1,2)</f>
        <v>0</v>
      </c>
      <c r="P86" s="41">
        <f t="shared" si="77"/>
        <v>1</v>
      </c>
      <c r="Q86" s="42"/>
      <c r="R86" s="43">
        <f t="shared" si="72"/>
        <v>220.19</v>
      </c>
      <c r="S86" s="43">
        <f t="shared" si="73"/>
        <v>0</v>
      </c>
      <c r="T86" s="44">
        <f t="shared" si="74"/>
        <v>0</v>
      </c>
      <c r="U86" s="43" cm="1">
        <f t="array" ref="U86">ROUND(S86*SVS_GrR_1_1,2)</f>
        <v>0</v>
      </c>
    </row>
    <row r="87" spans="1:21" s="45" customFormat="1" ht="24">
      <c r="A87" s="37">
        <f>MAX($A$11:A86)+1</f>
        <v>77</v>
      </c>
      <c r="B87" s="46" t="s">
        <v>511</v>
      </c>
      <c r="C87" s="248">
        <v>1</v>
      </c>
      <c r="D87" s="248"/>
      <c r="E87" s="38" t="s">
        <v>84</v>
      </c>
      <c r="F87" s="38" t="s">
        <v>69</v>
      </c>
      <c r="G87" s="39" t="s">
        <v>83</v>
      </c>
      <c r="H87" s="40">
        <v>2.96</v>
      </c>
      <c r="I87" s="39">
        <v>3</v>
      </c>
      <c r="J87" s="41">
        <v>112.65</v>
      </c>
      <c r="K87" s="42"/>
      <c r="L87" s="43">
        <f t="shared" si="68"/>
        <v>333.44400000000002</v>
      </c>
      <c r="M87" s="43">
        <f t="shared" si="69"/>
        <v>0</v>
      </c>
      <c r="N87" s="44">
        <f t="shared" si="70"/>
        <v>0</v>
      </c>
      <c r="O87" s="43">
        <f t="shared" ref="O87" si="87">ROUND(M87*SVS_UR_1_1,2)</f>
        <v>0</v>
      </c>
      <c r="P87" s="41">
        <f t="shared" si="77"/>
        <v>1</v>
      </c>
      <c r="Q87" s="42"/>
      <c r="R87" s="43">
        <f t="shared" si="72"/>
        <v>2.96</v>
      </c>
      <c r="S87" s="43">
        <f t="shared" si="73"/>
        <v>0</v>
      </c>
      <c r="T87" s="44">
        <f t="shared" si="74"/>
        <v>0</v>
      </c>
      <c r="U87" s="43" cm="1">
        <f t="array" ref="U87">ROUND(S87*SVS_GrR_1_1,2)</f>
        <v>0</v>
      </c>
    </row>
    <row r="88" spans="1:21" s="45" customFormat="1" ht="24">
      <c r="A88" s="37">
        <f>MAX($A$11:A87)+1</f>
        <v>78</v>
      </c>
      <c r="B88" s="46" t="s">
        <v>511</v>
      </c>
      <c r="C88" s="248">
        <v>1</v>
      </c>
      <c r="D88" s="248" t="s">
        <v>130</v>
      </c>
      <c r="E88" s="38" t="s">
        <v>146</v>
      </c>
      <c r="F88" s="38" t="s">
        <v>69</v>
      </c>
      <c r="G88" s="39" t="s">
        <v>88</v>
      </c>
      <c r="H88" s="40">
        <v>11.28</v>
      </c>
      <c r="I88" s="39">
        <v>5</v>
      </c>
      <c r="J88" s="41">
        <v>187.75</v>
      </c>
      <c r="K88" s="42"/>
      <c r="L88" s="43">
        <f t="shared" si="68"/>
        <v>2117.8199999999997</v>
      </c>
      <c r="M88" s="43">
        <f t="shared" si="69"/>
        <v>0</v>
      </c>
      <c r="N88" s="44">
        <f t="shared" si="70"/>
        <v>0</v>
      </c>
      <c r="O88" s="43">
        <f t="shared" ref="O88" si="88">ROUND(M88*SVS_UR_1_1,2)</f>
        <v>0</v>
      </c>
      <c r="P88" s="41">
        <f t="shared" si="77"/>
        <v>1</v>
      </c>
      <c r="Q88" s="42"/>
      <c r="R88" s="43">
        <f t="shared" si="72"/>
        <v>11.28</v>
      </c>
      <c r="S88" s="43">
        <f t="shared" si="73"/>
        <v>0</v>
      </c>
      <c r="T88" s="44">
        <f t="shared" si="74"/>
        <v>0</v>
      </c>
      <c r="U88" s="43" cm="1">
        <f t="array" ref="U88">ROUND(S88*SVS_GrR_1_1,2)</f>
        <v>0</v>
      </c>
    </row>
    <row r="89" spans="1:21" s="45" customFormat="1" ht="24">
      <c r="A89" s="37">
        <f>MAX($A$11:A88)+1</f>
        <v>79</v>
      </c>
      <c r="B89" s="46" t="s">
        <v>511</v>
      </c>
      <c r="C89" s="248">
        <v>1</v>
      </c>
      <c r="D89" s="248" t="s">
        <v>129</v>
      </c>
      <c r="E89" s="38" t="s">
        <v>146</v>
      </c>
      <c r="F89" s="38" t="s">
        <v>69</v>
      </c>
      <c r="G89" s="39" t="s">
        <v>88</v>
      </c>
      <c r="H89" s="40">
        <v>4.2300000000000004</v>
      </c>
      <c r="I89" s="39">
        <v>5</v>
      </c>
      <c r="J89" s="41">
        <v>187.75</v>
      </c>
      <c r="K89" s="42"/>
      <c r="L89" s="43">
        <f t="shared" si="68"/>
        <v>794.18250000000012</v>
      </c>
      <c r="M89" s="43">
        <f t="shared" si="69"/>
        <v>0</v>
      </c>
      <c r="N89" s="44">
        <f t="shared" si="70"/>
        <v>0</v>
      </c>
      <c r="O89" s="43">
        <f t="shared" ref="O89" si="89">ROUND(M89*SVS_UR_1_1,2)</f>
        <v>0</v>
      </c>
      <c r="P89" s="41">
        <f t="shared" si="77"/>
        <v>1</v>
      </c>
      <c r="Q89" s="42"/>
      <c r="R89" s="43">
        <f t="shared" si="72"/>
        <v>4.2300000000000004</v>
      </c>
      <c r="S89" s="43">
        <f t="shared" si="73"/>
        <v>0</v>
      </c>
      <c r="T89" s="44">
        <f t="shared" si="74"/>
        <v>0</v>
      </c>
      <c r="U89" s="43" cm="1">
        <f t="array" ref="U89">ROUND(S89*SVS_GrR_1_1,2)</f>
        <v>0</v>
      </c>
    </row>
    <row r="90" spans="1:21" s="45" customFormat="1" ht="24">
      <c r="A90" s="37">
        <f>MAX($A$11:A89)+1</f>
        <v>80</v>
      </c>
      <c r="B90" s="46" t="s">
        <v>511</v>
      </c>
      <c r="C90" s="248">
        <v>1</v>
      </c>
      <c r="D90" s="248" t="s">
        <v>128</v>
      </c>
      <c r="E90" s="38" t="s">
        <v>146</v>
      </c>
      <c r="F90" s="38" t="s">
        <v>69</v>
      </c>
      <c r="G90" s="39" t="s">
        <v>88</v>
      </c>
      <c r="H90" s="40">
        <v>9.3000000000000007</v>
      </c>
      <c r="I90" s="39">
        <v>5</v>
      </c>
      <c r="J90" s="41">
        <v>187.75</v>
      </c>
      <c r="K90" s="42"/>
      <c r="L90" s="43">
        <f t="shared" si="68"/>
        <v>1746.075</v>
      </c>
      <c r="M90" s="43">
        <f t="shared" si="69"/>
        <v>0</v>
      </c>
      <c r="N90" s="44">
        <f t="shared" si="70"/>
        <v>0</v>
      </c>
      <c r="O90" s="43">
        <f t="shared" ref="O90" si="90">ROUND(M90*SVS_UR_1_1,2)</f>
        <v>0</v>
      </c>
      <c r="P90" s="41">
        <f t="shared" si="77"/>
        <v>1</v>
      </c>
      <c r="Q90" s="42"/>
      <c r="R90" s="43">
        <f t="shared" si="72"/>
        <v>9.3000000000000007</v>
      </c>
      <c r="S90" s="43">
        <f t="shared" si="73"/>
        <v>0</v>
      </c>
      <c r="T90" s="44">
        <f t="shared" si="74"/>
        <v>0</v>
      </c>
      <c r="U90" s="43" cm="1">
        <f t="array" ref="U90">ROUND(S90*SVS_GrR_1_1,2)</f>
        <v>0</v>
      </c>
    </row>
    <row r="91" spans="1:21" s="45" customFormat="1" ht="24">
      <c r="A91" s="37">
        <f>MAX($A$11:A90)+1</f>
        <v>81</v>
      </c>
      <c r="B91" s="46" t="s">
        <v>511</v>
      </c>
      <c r="C91" s="248">
        <v>1</v>
      </c>
      <c r="D91" s="248"/>
      <c r="E91" s="38" t="s">
        <v>82</v>
      </c>
      <c r="F91" s="38" t="s">
        <v>69</v>
      </c>
      <c r="G91" s="39" t="s">
        <v>81</v>
      </c>
      <c r="H91" s="40">
        <v>222.53</v>
      </c>
      <c r="I91" s="39">
        <v>3</v>
      </c>
      <c r="J91" s="41">
        <v>112.65</v>
      </c>
      <c r="K91" s="42"/>
      <c r="L91" s="43">
        <f t="shared" si="68"/>
        <v>25068.004500000003</v>
      </c>
      <c r="M91" s="43">
        <f t="shared" si="69"/>
        <v>0</v>
      </c>
      <c r="N91" s="44">
        <f t="shared" si="70"/>
        <v>0</v>
      </c>
      <c r="O91" s="43">
        <f t="shared" ref="O91" si="91">ROUND(M91*SVS_UR_1_1,2)</f>
        <v>0</v>
      </c>
      <c r="P91" s="41">
        <f t="shared" si="77"/>
        <v>1</v>
      </c>
      <c r="Q91" s="42"/>
      <c r="R91" s="43">
        <f t="shared" si="72"/>
        <v>222.53</v>
      </c>
      <c r="S91" s="43">
        <f t="shared" si="73"/>
        <v>0</v>
      </c>
      <c r="T91" s="44">
        <f t="shared" si="74"/>
        <v>0</v>
      </c>
      <c r="U91" s="43" cm="1">
        <f t="array" ref="U91">ROUND(S91*SVS_GrR_1_1,2)</f>
        <v>0</v>
      </c>
    </row>
    <row r="92" spans="1:21" s="45" customFormat="1" ht="24">
      <c r="A92" s="37">
        <f>MAX($A$11:A91)+1</f>
        <v>82</v>
      </c>
      <c r="B92" s="46" t="s">
        <v>511</v>
      </c>
      <c r="C92" s="248">
        <v>1</v>
      </c>
      <c r="D92" s="248"/>
      <c r="E92" s="38" t="s">
        <v>54</v>
      </c>
      <c r="F92" s="38" t="s">
        <v>69</v>
      </c>
      <c r="G92" s="39" t="s">
        <v>81</v>
      </c>
      <c r="H92" s="40">
        <v>21.35</v>
      </c>
      <c r="I92" s="39">
        <v>3</v>
      </c>
      <c r="J92" s="41">
        <v>112.65</v>
      </c>
      <c r="K92" s="42"/>
      <c r="L92" s="43">
        <f t="shared" si="68"/>
        <v>2405.0775000000003</v>
      </c>
      <c r="M92" s="43">
        <f t="shared" si="69"/>
        <v>0</v>
      </c>
      <c r="N92" s="44">
        <f t="shared" si="70"/>
        <v>0</v>
      </c>
      <c r="O92" s="43">
        <f t="shared" ref="O92" si="92">ROUND(M92*SVS_UR_1_1,2)</f>
        <v>0</v>
      </c>
      <c r="P92" s="41">
        <f t="shared" si="77"/>
        <v>1</v>
      </c>
      <c r="Q92" s="42"/>
      <c r="R92" s="43">
        <f t="shared" si="72"/>
        <v>21.35</v>
      </c>
      <c r="S92" s="43">
        <f t="shared" si="73"/>
        <v>0</v>
      </c>
      <c r="T92" s="44">
        <f t="shared" si="74"/>
        <v>0</v>
      </c>
      <c r="U92" s="43" cm="1">
        <f t="array" ref="U92">ROUND(S92*SVS_GrR_1_1,2)</f>
        <v>0</v>
      </c>
    </row>
    <row r="93" spans="1:21" s="45" customFormat="1" ht="24">
      <c r="A93" s="37">
        <f>MAX($A$11:A92)+1</f>
        <v>83</v>
      </c>
      <c r="B93" s="46" t="s">
        <v>511</v>
      </c>
      <c r="C93" s="248">
        <v>1</v>
      </c>
      <c r="D93" s="248" t="s">
        <v>127</v>
      </c>
      <c r="E93" s="38" t="s">
        <v>348</v>
      </c>
      <c r="F93" s="38" t="s">
        <v>113</v>
      </c>
      <c r="G93" s="39" t="s">
        <v>65</v>
      </c>
      <c r="H93" s="40">
        <v>97.79</v>
      </c>
      <c r="I93" s="39">
        <v>3</v>
      </c>
      <c r="J93" s="41">
        <v>112.65</v>
      </c>
      <c r="K93" s="42"/>
      <c r="L93" s="43">
        <f t="shared" si="68"/>
        <v>11016.043500000002</v>
      </c>
      <c r="M93" s="43">
        <f t="shared" si="69"/>
        <v>0</v>
      </c>
      <c r="N93" s="44">
        <f t="shared" si="70"/>
        <v>0</v>
      </c>
      <c r="O93" s="43">
        <f t="shared" ref="O93" si="93">ROUND(M93*SVS_UR_1_1,2)</f>
        <v>0</v>
      </c>
      <c r="P93" s="41">
        <f t="shared" si="77"/>
        <v>1</v>
      </c>
      <c r="Q93" s="42"/>
      <c r="R93" s="43">
        <f t="shared" si="72"/>
        <v>97.79</v>
      </c>
      <c r="S93" s="43">
        <f t="shared" si="73"/>
        <v>0</v>
      </c>
      <c r="T93" s="44">
        <f t="shared" si="74"/>
        <v>0</v>
      </c>
      <c r="U93" s="43" cm="1">
        <f t="array" ref="U93">ROUND(S93*SVS_GrR_1_1,2)</f>
        <v>0</v>
      </c>
    </row>
    <row r="94" spans="1:21" s="45" customFormat="1" ht="24">
      <c r="A94" s="37">
        <f>MAX($A$11:A93)+1</f>
        <v>84</v>
      </c>
      <c r="B94" s="46" t="s">
        <v>511</v>
      </c>
      <c r="C94" s="248">
        <v>-1</v>
      </c>
      <c r="D94" s="248"/>
      <c r="E94" s="38" t="s">
        <v>84</v>
      </c>
      <c r="F94" s="38" t="s">
        <v>72</v>
      </c>
      <c r="G94" s="39" t="s">
        <v>83</v>
      </c>
      <c r="H94" s="40">
        <v>2.2400000000000002</v>
      </c>
      <c r="I94" s="39">
        <v>3</v>
      </c>
      <c r="J94" s="41">
        <v>112.65</v>
      </c>
      <c r="K94" s="42"/>
      <c r="L94" s="43">
        <f t="shared" si="68"/>
        <v>252.33600000000004</v>
      </c>
      <c r="M94" s="43">
        <f t="shared" si="69"/>
        <v>0</v>
      </c>
      <c r="N94" s="44">
        <f t="shared" si="70"/>
        <v>0</v>
      </c>
      <c r="O94" s="43">
        <f t="shared" ref="O94" si="94">ROUND(M94*SVS_UR_1_1,2)</f>
        <v>0</v>
      </c>
      <c r="P94" s="41">
        <f t="shared" si="77"/>
        <v>1</v>
      </c>
      <c r="Q94" s="42"/>
      <c r="R94" s="43">
        <f t="shared" si="72"/>
        <v>2.2400000000000002</v>
      </c>
      <c r="S94" s="43">
        <f t="shared" si="73"/>
        <v>0</v>
      </c>
      <c r="T94" s="44">
        <f t="shared" si="74"/>
        <v>0</v>
      </c>
      <c r="U94" s="43" cm="1">
        <f t="array" ref="U94">ROUND(S94*SVS_GrR_1_1,2)</f>
        <v>0</v>
      </c>
    </row>
    <row r="95" spans="1:21" s="45" customFormat="1" ht="24">
      <c r="A95" s="37">
        <f>MAX($A$11:A94)+1</f>
        <v>85</v>
      </c>
      <c r="B95" s="46" t="s">
        <v>511</v>
      </c>
      <c r="C95" s="248">
        <v>-1</v>
      </c>
      <c r="D95" s="248"/>
      <c r="E95" s="38" t="s">
        <v>84</v>
      </c>
      <c r="F95" s="38" t="s">
        <v>72</v>
      </c>
      <c r="G95" s="39" t="s">
        <v>83</v>
      </c>
      <c r="H95" s="40">
        <v>2.0699999999999998</v>
      </c>
      <c r="I95" s="39">
        <v>3</v>
      </c>
      <c r="J95" s="41">
        <v>112.65</v>
      </c>
      <c r="K95" s="42"/>
      <c r="L95" s="43">
        <f t="shared" si="68"/>
        <v>233.18549999999999</v>
      </c>
      <c r="M95" s="43">
        <f t="shared" si="69"/>
        <v>0</v>
      </c>
      <c r="N95" s="44">
        <f t="shared" si="70"/>
        <v>0</v>
      </c>
      <c r="O95" s="43">
        <f t="shared" ref="O95" si="95">ROUND(M95*SVS_UR_1_1,2)</f>
        <v>0</v>
      </c>
      <c r="P95" s="41">
        <f t="shared" si="77"/>
        <v>1</v>
      </c>
      <c r="Q95" s="42"/>
      <c r="R95" s="43">
        <f t="shared" si="72"/>
        <v>2.0699999999999998</v>
      </c>
      <c r="S95" s="43">
        <f t="shared" si="73"/>
        <v>0</v>
      </c>
      <c r="T95" s="44">
        <f t="shared" si="74"/>
        <v>0</v>
      </c>
      <c r="U95" s="43" cm="1">
        <f t="array" ref="U95">ROUND(S95*SVS_GrR_1_1,2)</f>
        <v>0</v>
      </c>
    </row>
    <row r="96" spans="1:21" s="45" customFormat="1" ht="24">
      <c r="A96" s="37">
        <f>MAX($A$11:A95)+1</f>
        <v>86</v>
      </c>
      <c r="B96" s="46" t="s">
        <v>511</v>
      </c>
      <c r="C96" s="248">
        <v>-1</v>
      </c>
      <c r="D96" s="248" t="s">
        <v>541</v>
      </c>
      <c r="E96" s="38" t="s">
        <v>241</v>
      </c>
      <c r="F96" s="38" t="s">
        <v>72</v>
      </c>
      <c r="G96" s="39" t="s">
        <v>42</v>
      </c>
      <c r="H96" s="40">
        <v>136.41999999999999</v>
      </c>
      <c r="I96" s="39">
        <v>0.23</v>
      </c>
      <c r="J96" s="41">
        <v>12</v>
      </c>
      <c r="K96" s="42"/>
      <c r="L96" s="43">
        <f t="shared" si="68"/>
        <v>1637.04</v>
      </c>
      <c r="M96" s="43">
        <f t="shared" si="69"/>
        <v>0</v>
      </c>
      <c r="N96" s="44">
        <f t="shared" si="70"/>
        <v>0</v>
      </c>
      <c r="O96" s="43">
        <f t="shared" ref="O96" si="96">ROUND(M96*SVS_UR_1_1,2)</f>
        <v>0</v>
      </c>
      <c r="P96" s="138"/>
      <c r="Q96" s="138"/>
      <c r="R96" s="138"/>
      <c r="S96" s="138"/>
      <c r="T96" s="138"/>
      <c r="U96" s="138"/>
    </row>
    <row r="97" spans="1:21" s="45" customFormat="1" ht="24">
      <c r="A97" s="37">
        <f>MAX($A$11:A96)+1</f>
        <v>87</v>
      </c>
      <c r="B97" s="46" t="s">
        <v>511</v>
      </c>
      <c r="C97" s="248">
        <v>-1</v>
      </c>
      <c r="D97" s="248" t="s">
        <v>542</v>
      </c>
      <c r="E97" s="38" t="s">
        <v>543</v>
      </c>
      <c r="F97" s="38" t="s">
        <v>72</v>
      </c>
      <c r="G97" s="39" t="s">
        <v>75</v>
      </c>
      <c r="H97" s="40">
        <v>22.31</v>
      </c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</row>
    <row r="98" spans="1:21" s="45" customFormat="1" ht="24">
      <c r="A98" s="37">
        <f>MAX($A$11:A97)+1</f>
        <v>88</v>
      </c>
      <c r="B98" s="46" t="s">
        <v>511</v>
      </c>
      <c r="C98" s="248">
        <v>-1</v>
      </c>
      <c r="D98" s="248"/>
      <c r="E98" s="38" t="s">
        <v>544</v>
      </c>
      <c r="F98" s="38" t="s">
        <v>72</v>
      </c>
      <c r="G98" s="39" t="s">
        <v>75</v>
      </c>
      <c r="H98" s="40">
        <v>8.73</v>
      </c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</row>
    <row r="99" spans="1:21" s="45" customFormat="1" ht="24">
      <c r="A99" s="37">
        <f>MAX($A$11:A98)+1</f>
        <v>89</v>
      </c>
      <c r="B99" s="46" t="s">
        <v>511</v>
      </c>
      <c r="C99" s="248">
        <v>-1</v>
      </c>
      <c r="D99" s="248" t="s">
        <v>545</v>
      </c>
      <c r="E99" s="38" t="s">
        <v>546</v>
      </c>
      <c r="F99" s="38" t="s">
        <v>72</v>
      </c>
      <c r="G99" s="39" t="s">
        <v>75</v>
      </c>
      <c r="H99" s="40">
        <v>49.16</v>
      </c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</row>
    <row r="100" spans="1:21" s="45" customFormat="1" ht="24">
      <c r="A100" s="37">
        <f>MAX($A$11:A99)+1</f>
        <v>90</v>
      </c>
      <c r="B100" s="46" t="s">
        <v>511</v>
      </c>
      <c r="C100" s="248">
        <v>-1</v>
      </c>
      <c r="D100" s="248" t="s">
        <v>547</v>
      </c>
      <c r="E100" s="38" t="s">
        <v>209</v>
      </c>
      <c r="F100" s="38" t="s">
        <v>72</v>
      </c>
      <c r="G100" s="39" t="s">
        <v>75</v>
      </c>
      <c r="H100" s="40">
        <v>10.51</v>
      </c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</row>
    <row r="101" spans="1:21" s="45" customFormat="1" ht="24">
      <c r="A101" s="37">
        <f>MAX($A$11:A100)+1</f>
        <v>91</v>
      </c>
      <c r="B101" s="46" t="s">
        <v>511</v>
      </c>
      <c r="C101" s="248">
        <v>-1</v>
      </c>
      <c r="D101" s="248" t="s">
        <v>548</v>
      </c>
      <c r="E101" s="38" t="s">
        <v>549</v>
      </c>
      <c r="F101" s="38" t="s">
        <v>72</v>
      </c>
      <c r="G101" s="39" t="s">
        <v>75</v>
      </c>
      <c r="H101" s="40">
        <v>16.7</v>
      </c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</row>
    <row r="102" spans="1:21" s="45" customFormat="1" ht="24">
      <c r="A102" s="37">
        <f>MAX($A$11:A101)+1</f>
        <v>92</v>
      </c>
      <c r="B102" s="46" t="s">
        <v>511</v>
      </c>
      <c r="C102" s="248">
        <v>-1</v>
      </c>
      <c r="D102" s="248" t="s">
        <v>550</v>
      </c>
      <c r="E102" s="38" t="s">
        <v>551</v>
      </c>
      <c r="F102" s="38" t="s">
        <v>72</v>
      </c>
      <c r="G102" s="39" t="s">
        <v>75</v>
      </c>
      <c r="H102" s="40">
        <v>20.28</v>
      </c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</row>
    <row r="103" spans="1:21" s="45" customFormat="1" ht="24">
      <c r="A103" s="37">
        <f>MAX($A$11:A102)+1</f>
        <v>93</v>
      </c>
      <c r="B103" s="46" t="s">
        <v>511</v>
      </c>
      <c r="C103" s="248">
        <v>-1</v>
      </c>
      <c r="D103" s="248" t="s">
        <v>552</v>
      </c>
      <c r="E103" s="38" t="s">
        <v>82</v>
      </c>
      <c r="F103" s="38" t="s">
        <v>72</v>
      </c>
      <c r="G103" s="39" t="s">
        <v>81</v>
      </c>
      <c r="H103" s="40">
        <v>25.34</v>
      </c>
      <c r="I103" s="39">
        <v>3</v>
      </c>
      <c r="J103" s="41">
        <v>112.65</v>
      </c>
      <c r="K103" s="42"/>
      <c r="L103" s="43">
        <f t="shared" si="68"/>
        <v>2854.5509999999999</v>
      </c>
      <c r="M103" s="43">
        <f t="shared" si="69"/>
        <v>0</v>
      </c>
      <c r="N103" s="44">
        <f t="shared" si="70"/>
        <v>0</v>
      </c>
      <c r="O103" s="43">
        <f t="shared" ref="O103" si="97">ROUND(M103*SVS_UR_1_1,2)</f>
        <v>0</v>
      </c>
      <c r="P103" s="41">
        <f t="shared" si="77"/>
        <v>1</v>
      </c>
      <c r="Q103" s="42"/>
      <c r="R103" s="43">
        <f t="shared" si="72"/>
        <v>25.34</v>
      </c>
      <c r="S103" s="43">
        <f t="shared" si="73"/>
        <v>0</v>
      </c>
      <c r="T103" s="44">
        <f t="shared" si="74"/>
        <v>0</v>
      </c>
      <c r="U103" s="43" cm="1">
        <f t="array" ref="U103">ROUND(S103*SVS_GrR_1_1,2)</f>
        <v>0</v>
      </c>
    </row>
    <row r="104" spans="1:21" s="45" customFormat="1" ht="24">
      <c r="A104" s="37">
        <f>MAX($A$11:A103)+1</f>
        <v>94</v>
      </c>
      <c r="B104" s="46" t="s">
        <v>511</v>
      </c>
      <c r="C104" s="248">
        <v>-1</v>
      </c>
      <c r="D104" s="248"/>
      <c r="E104" s="38" t="s">
        <v>84</v>
      </c>
      <c r="F104" s="38" t="s">
        <v>72</v>
      </c>
      <c r="G104" s="39" t="s">
        <v>83</v>
      </c>
      <c r="H104" s="40">
        <v>2.9</v>
      </c>
      <c r="I104" s="39">
        <v>3</v>
      </c>
      <c r="J104" s="41">
        <v>112.65</v>
      </c>
      <c r="K104" s="42"/>
      <c r="L104" s="43">
        <f t="shared" si="68"/>
        <v>326.685</v>
      </c>
      <c r="M104" s="43">
        <f t="shared" si="69"/>
        <v>0</v>
      </c>
      <c r="N104" s="44">
        <f t="shared" si="70"/>
        <v>0</v>
      </c>
      <c r="O104" s="43">
        <f t="shared" ref="O104" si="98">ROUND(M104*SVS_UR_1_1,2)</f>
        <v>0</v>
      </c>
      <c r="P104" s="41">
        <f t="shared" si="77"/>
        <v>1</v>
      </c>
      <c r="Q104" s="42"/>
      <c r="R104" s="43">
        <f t="shared" si="72"/>
        <v>2.9</v>
      </c>
      <c r="S104" s="43">
        <f t="shared" si="73"/>
        <v>0</v>
      </c>
      <c r="T104" s="44">
        <f t="shared" si="74"/>
        <v>0</v>
      </c>
      <c r="U104" s="43" cm="1">
        <f t="array" ref="U104">ROUND(S104*SVS_GrR_1_1,2)</f>
        <v>0</v>
      </c>
    </row>
    <row r="105" spans="1:21" s="45" customFormat="1" ht="24">
      <c r="A105" s="37">
        <f>MAX($A$11:A104)+1</f>
        <v>95</v>
      </c>
      <c r="B105" s="46" t="s">
        <v>511</v>
      </c>
      <c r="C105" s="248">
        <v>-1</v>
      </c>
      <c r="D105" s="248"/>
      <c r="E105" s="38" t="s">
        <v>142</v>
      </c>
      <c r="F105" s="38" t="s">
        <v>72</v>
      </c>
      <c r="G105" s="39" t="s">
        <v>83</v>
      </c>
      <c r="H105" s="40">
        <v>3.28</v>
      </c>
      <c r="I105" s="39">
        <v>3</v>
      </c>
      <c r="J105" s="41">
        <v>112.65</v>
      </c>
      <c r="K105" s="42"/>
      <c r="L105" s="43">
        <f t="shared" si="68"/>
        <v>369.49200000000002</v>
      </c>
      <c r="M105" s="43">
        <f t="shared" si="69"/>
        <v>0</v>
      </c>
      <c r="N105" s="44">
        <f t="shared" si="70"/>
        <v>0</v>
      </c>
      <c r="O105" s="43">
        <f t="shared" ref="O105" si="99">ROUND(M105*SVS_UR_1_1,2)</f>
        <v>0</v>
      </c>
      <c r="P105" s="41">
        <f t="shared" si="77"/>
        <v>1</v>
      </c>
      <c r="Q105" s="42"/>
      <c r="R105" s="43">
        <f t="shared" si="72"/>
        <v>3.28</v>
      </c>
      <c r="S105" s="43">
        <f t="shared" si="73"/>
        <v>0</v>
      </c>
      <c r="T105" s="44">
        <f t="shared" si="74"/>
        <v>0</v>
      </c>
      <c r="U105" s="43" cm="1">
        <f t="array" ref="U105">ROUND(S105*SVS_GrR_1_1,2)</f>
        <v>0</v>
      </c>
    </row>
    <row r="106" spans="1:21" s="45" customFormat="1" ht="24">
      <c r="A106" s="37">
        <f>MAX($A$11:A105)+1</f>
        <v>96</v>
      </c>
      <c r="B106" s="46" t="s">
        <v>511</v>
      </c>
      <c r="C106" s="248">
        <v>-1</v>
      </c>
      <c r="D106" s="248" t="s">
        <v>553</v>
      </c>
      <c r="E106" s="38" t="s">
        <v>554</v>
      </c>
      <c r="F106" s="38" t="s">
        <v>72</v>
      </c>
      <c r="G106" s="39" t="s">
        <v>88</v>
      </c>
      <c r="H106" s="40">
        <v>58.37</v>
      </c>
      <c r="I106" s="39">
        <v>5</v>
      </c>
      <c r="J106" s="41">
        <v>187.75</v>
      </c>
      <c r="K106" s="42"/>
      <c r="L106" s="43">
        <f t="shared" si="68"/>
        <v>10958.967499999999</v>
      </c>
      <c r="M106" s="43">
        <f t="shared" si="69"/>
        <v>0</v>
      </c>
      <c r="N106" s="44">
        <f t="shared" si="70"/>
        <v>0</v>
      </c>
      <c r="O106" s="43">
        <f t="shared" ref="O106" si="100">ROUND(M106*SVS_UR_1_1,2)</f>
        <v>0</v>
      </c>
      <c r="P106" s="41">
        <f t="shared" si="77"/>
        <v>1</v>
      </c>
      <c r="Q106" s="42"/>
      <c r="R106" s="43">
        <f t="shared" si="72"/>
        <v>58.37</v>
      </c>
      <c r="S106" s="43">
        <f t="shared" si="73"/>
        <v>0</v>
      </c>
      <c r="T106" s="44">
        <f t="shared" si="74"/>
        <v>0</v>
      </c>
      <c r="U106" s="43" cm="1">
        <f t="array" ref="U106">ROUND(S106*SVS_GrR_1_1,2)</f>
        <v>0</v>
      </c>
    </row>
    <row r="107" spans="1:21" s="45" customFormat="1" ht="24">
      <c r="A107" s="37">
        <f>MAX($A$11:A106)+1</f>
        <v>97</v>
      </c>
      <c r="B107" s="46" t="s">
        <v>511</v>
      </c>
      <c r="C107" s="248">
        <v>-1</v>
      </c>
      <c r="D107" s="248"/>
      <c r="E107" s="38" t="s">
        <v>84</v>
      </c>
      <c r="F107" s="38" t="s">
        <v>72</v>
      </c>
      <c r="G107" s="39" t="s">
        <v>83</v>
      </c>
      <c r="H107" s="40">
        <v>1.78</v>
      </c>
      <c r="I107" s="39">
        <v>3</v>
      </c>
      <c r="J107" s="41">
        <v>112.65</v>
      </c>
      <c r="K107" s="42"/>
      <c r="L107" s="43">
        <f t="shared" si="68"/>
        <v>200.51700000000002</v>
      </c>
      <c r="M107" s="43">
        <f t="shared" si="69"/>
        <v>0</v>
      </c>
      <c r="N107" s="44">
        <f t="shared" si="70"/>
        <v>0</v>
      </c>
      <c r="O107" s="43">
        <f t="shared" ref="O107" si="101">ROUND(M107*SVS_UR_1_1,2)</f>
        <v>0</v>
      </c>
      <c r="P107" s="41">
        <f t="shared" si="77"/>
        <v>1</v>
      </c>
      <c r="Q107" s="42"/>
      <c r="R107" s="43">
        <f t="shared" si="72"/>
        <v>1.78</v>
      </c>
      <c r="S107" s="43">
        <f t="shared" si="73"/>
        <v>0</v>
      </c>
      <c r="T107" s="44">
        <f t="shared" si="74"/>
        <v>0</v>
      </c>
      <c r="U107" s="43" cm="1">
        <f t="array" ref="U107">ROUND(S107*SVS_GrR_1_1,2)</f>
        <v>0</v>
      </c>
    </row>
    <row r="108" spans="1:21" s="45" customFormat="1" ht="24">
      <c r="A108" s="37">
        <f>MAX($A$11:A107)+1</f>
        <v>98</v>
      </c>
      <c r="B108" s="46" t="s">
        <v>511</v>
      </c>
      <c r="C108" s="248">
        <v>-1</v>
      </c>
      <c r="D108" s="248" t="s">
        <v>555</v>
      </c>
      <c r="E108" s="38" t="s">
        <v>494</v>
      </c>
      <c r="F108" s="38" t="s">
        <v>72</v>
      </c>
      <c r="G108" s="39" t="s">
        <v>75</v>
      </c>
      <c r="H108" s="40">
        <v>36.1</v>
      </c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</row>
    <row r="109" spans="1:21" s="45" customFormat="1" ht="24">
      <c r="A109" s="37">
        <f>MAX($A$11:A108)+1</f>
        <v>99</v>
      </c>
      <c r="B109" s="46" t="s">
        <v>511</v>
      </c>
      <c r="C109" s="248">
        <v>-1</v>
      </c>
      <c r="D109" s="248"/>
      <c r="E109" s="38" t="s">
        <v>84</v>
      </c>
      <c r="F109" s="38" t="s">
        <v>72</v>
      </c>
      <c r="G109" s="39" t="s">
        <v>83</v>
      </c>
      <c r="H109" s="40">
        <v>1.75</v>
      </c>
      <c r="I109" s="39">
        <v>3</v>
      </c>
      <c r="J109" s="41">
        <v>112.65</v>
      </c>
      <c r="K109" s="42"/>
      <c r="L109" s="43">
        <f t="shared" si="68"/>
        <v>197.13750000000002</v>
      </c>
      <c r="M109" s="43">
        <f t="shared" si="69"/>
        <v>0</v>
      </c>
      <c r="N109" s="44">
        <f t="shared" si="70"/>
        <v>0</v>
      </c>
      <c r="O109" s="43">
        <f t="shared" ref="O109" si="102">ROUND(M109*SVS_UR_1_1,2)</f>
        <v>0</v>
      </c>
      <c r="P109" s="41">
        <f t="shared" si="77"/>
        <v>1</v>
      </c>
      <c r="Q109" s="42"/>
      <c r="R109" s="43">
        <f t="shared" si="72"/>
        <v>1.75</v>
      </c>
      <c r="S109" s="43">
        <f t="shared" si="73"/>
        <v>0</v>
      </c>
      <c r="T109" s="44">
        <f t="shared" si="74"/>
        <v>0</v>
      </c>
      <c r="U109" s="43" cm="1">
        <f t="array" ref="U109">ROUND(S109*SVS_GrR_1_1,2)</f>
        <v>0</v>
      </c>
    </row>
    <row r="110" spans="1:21" s="45" customFormat="1" ht="24">
      <c r="A110" s="37">
        <f>MAX($A$11:A109)+1</f>
        <v>100</v>
      </c>
      <c r="B110" s="46" t="s">
        <v>511</v>
      </c>
      <c r="C110" s="248">
        <v>-1</v>
      </c>
      <c r="D110" s="248" t="s">
        <v>556</v>
      </c>
      <c r="E110" s="38" t="s">
        <v>241</v>
      </c>
      <c r="F110" s="38" t="s">
        <v>72</v>
      </c>
      <c r="G110" s="39" t="s">
        <v>42</v>
      </c>
      <c r="H110" s="40">
        <v>126.58</v>
      </c>
      <c r="I110" s="39">
        <v>0.23</v>
      </c>
      <c r="J110" s="41">
        <v>12</v>
      </c>
      <c r="K110" s="42"/>
      <c r="L110" s="43">
        <f t="shared" si="68"/>
        <v>1518.96</v>
      </c>
      <c r="M110" s="43">
        <f t="shared" si="69"/>
        <v>0</v>
      </c>
      <c r="N110" s="44">
        <f t="shared" si="70"/>
        <v>0</v>
      </c>
      <c r="O110" s="43">
        <f t="shared" ref="O110" si="103">ROUND(M110*SVS_UR_1_1,2)</f>
        <v>0</v>
      </c>
      <c r="P110" s="138"/>
      <c r="Q110" s="138"/>
      <c r="R110" s="138"/>
      <c r="S110" s="138"/>
      <c r="T110" s="138"/>
      <c r="U110" s="138"/>
    </row>
    <row r="111" spans="1:21" s="45" customFormat="1" ht="24">
      <c r="A111" s="37">
        <f>MAX($A$11:A110)+1</f>
        <v>101</v>
      </c>
      <c r="B111" s="46" t="s">
        <v>511</v>
      </c>
      <c r="C111" s="248">
        <v>2</v>
      </c>
      <c r="D111" s="248" t="s">
        <v>182</v>
      </c>
      <c r="E111" s="38" t="s">
        <v>209</v>
      </c>
      <c r="F111" s="38" t="s">
        <v>69</v>
      </c>
      <c r="G111" s="39" t="s">
        <v>75</v>
      </c>
      <c r="H111" s="40">
        <v>2.6</v>
      </c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</row>
    <row r="112" spans="1:21" s="45" customFormat="1" ht="24">
      <c r="A112" s="37">
        <f>MAX($A$11:A111)+1</f>
        <v>102</v>
      </c>
      <c r="B112" s="46" t="s">
        <v>511</v>
      </c>
      <c r="C112" s="248">
        <v>2</v>
      </c>
      <c r="D112" s="248" t="s">
        <v>183</v>
      </c>
      <c r="E112" s="38" t="s">
        <v>146</v>
      </c>
      <c r="F112" s="38" t="s">
        <v>69</v>
      </c>
      <c r="G112" s="39" t="s">
        <v>88</v>
      </c>
      <c r="H112" s="40">
        <v>3.29</v>
      </c>
      <c r="I112" s="39">
        <v>5</v>
      </c>
      <c r="J112" s="41">
        <v>187.75</v>
      </c>
      <c r="K112" s="42"/>
      <c r="L112" s="43">
        <f t="shared" si="68"/>
        <v>617.69749999999999</v>
      </c>
      <c r="M112" s="43">
        <f t="shared" si="69"/>
        <v>0</v>
      </c>
      <c r="N112" s="44">
        <f t="shared" si="70"/>
        <v>0</v>
      </c>
      <c r="O112" s="43">
        <f t="shared" ref="O112" si="104">ROUND(M112*SVS_UR_1_1,2)</f>
        <v>0</v>
      </c>
      <c r="P112" s="41">
        <f t="shared" si="77"/>
        <v>1</v>
      </c>
      <c r="Q112" s="42"/>
      <c r="R112" s="43">
        <f t="shared" si="72"/>
        <v>3.29</v>
      </c>
      <c r="S112" s="43">
        <f t="shared" si="73"/>
        <v>0</v>
      </c>
      <c r="T112" s="44">
        <f t="shared" si="74"/>
        <v>0</v>
      </c>
      <c r="U112" s="43" cm="1">
        <f t="array" ref="U112">ROUND(S112*SVS_GrR_1_1,2)</f>
        <v>0</v>
      </c>
    </row>
    <row r="113" spans="1:21" s="45" customFormat="1" ht="24">
      <c r="A113" s="37">
        <f>MAX($A$11:A112)+1</f>
        <v>103</v>
      </c>
      <c r="B113" s="46" t="s">
        <v>511</v>
      </c>
      <c r="C113" s="248">
        <v>2</v>
      </c>
      <c r="D113" s="248" t="s">
        <v>184</v>
      </c>
      <c r="E113" s="38" t="s">
        <v>146</v>
      </c>
      <c r="F113" s="38" t="s">
        <v>69</v>
      </c>
      <c r="G113" s="39" t="s">
        <v>88</v>
      </c>
      <c r="H113" s="40">
        <v>2.6</v>
      </c>
      <c r="I113" s="39">
        <v>5</v>
      </c>
      <c r="J113" s="41">
        <v>187.75</v>
      </c>
      <c r="K113" s="42"/>
      <c r="L113" s="43">
        <f t="shared" si="68"/>
        <v>488.15000000000003</v>
      </c>
      <c r="M113" s="43">
        <f t="shared" si="69"/>
        <v>0</v>
      </c>
      <c r="N113" s="44">
        <f t="shared" si="70"/>
        <v>0</v>
      </c>
      <c r="O113" s="43">
        <f t="shared" ref="O113" si="105">ROUND(M113*SVS_UR_1_1,2)</f>
        <v>0</v>
      </c>
      <c r="P113" s="41">
        <f t="shared" si="77"/>
        <v>1</v>
      </c>
      <c r="Q113" s="42"/>
      <c r="R113" s="43">
        <f t="shared" si="72"/>
        <v>2.6</v>
      </c>
      <c r="S113" s="43">
        <f t="shared" si="73"/>
        <v>0</v>
      </c>
      <c r="T113" s="44">
        <f t="shared" si="74"/>
        <v>0</v>
      </c>
      <c r="U113" s="43" cm="1">
        <f t="array" ref="U113">ROUND(S113*SVS_GrR_1_1,2)</f>
        <v>0</v>
      </c>
    </row>
    <row r="114" spans="1:21" s="45" customFormat="1" ht="24">
      <c r="A114" s="37">
        <f>MAX($A$11:A113)+1</f>
        <v>104</v>
      </c>
      <c r="B114" s="46" t="s">
        <v>511</v>
      </c>
      <c r="C114" s="248">
        <v>2</v>
      </c>
      <c r="D114" s="248" t="s">
        <v>181</v>
      </c>
      <c r="E114" s="38" t="s">
        <v>146</v>
      </c>
      <c r="F114" s="38" t="s">
        <v>69</v>
      </c>
      <c r="G114" s="39" t="s">
        <v>88</v>
      </c>
      <c r="H114" s="40">
        <v>8.24</v>
      </c>
      <c r="I114" s="39">
        <v>5</v>
      </c>
      <c r="J114" s="41">
        <v>187.75</v>
      </c>
      <c r="K114" s="42"/>
      <c r="L114" s="43">
        <f t="shared" si="68"/>
        <v>1547.06</v>
      </c>
      <c r="M114" s="43">
        <f t="shared" si="69"/>
        <v>0</v>
      </c>
      <c r="N114" s="44">
        <f t="shared" si="70"/>
        <v>0</v>
      </c>
      <c r="O114" s="43">
        <f t="shared" ref="O114" si="106">ROUND(M114*SVS_UR_1_1,2)</f>
        <v>0</v>
      </c>
      <c r="P114" s="41">
        <f t="shared" si="77"/>
        <v>1</v>
      </c>
      <c r="Q114" s="42"/>
      <c r="R114" s="43">
        <f t="shared" si="72"/>
        <v>8.24</v>
      </c>
      <c r="S114" s="43">
        <f t="shared" si="73"/>
        <v>0</v>
      </c>
      <c r="T114" s="44">
        <f t="shared" si="74"/>
        <v>0</v>
      </c>
      <c r="U114" s="43" cm="1">
        <f t="array" ref="U114">ROUND(S114*SVS_GrR_1_1,2)</f>
        <v>0</v>
      </c>
    </row>
    <row r="115" spans="1:21" s="45" customFormat="1" ht="24">
      <c r="A115" s="37">
        <f>MAX($A$11:A114)+1</f>
        <v>105</v>
      </c>
      <c r="B115" s="46" t="s">
        <v>511</v>
      </c>
      <c r="C115" s="248">
        <v>2</v>
      </c>
      <c r="D115" s="248" t="s">
        <v>180</v>
      </c>
      <c r="E115" s="38" t="s">
        <v>146</v>
      </c>
      <c r="F115" s="38" t="s">
        <v>69</v>
      </c>
      <c r="G115" s="39" t="s">
        <v>88</v>
      </c>
      <c r="H115" s="40">
        <v>18.329999999999998</v>
      </c>
      <c r="I115" s="39">
        <v>5</v>
      </c>
      <c r="J115" s="41">
        <v>187.75</v>
      </c>
      <c r="K115" s="42"/>
      <c r="L115" s="43">
        <f t="shared" si="68"/>
        <v>3441.4574999999995</v>
      </c>
      <c r="M115" s="43">
        <f t="shared" si="69"/>
        <v>0</v>
      </c>
      <c r="N115" s="44">
        <f t="shared" si="70"/>
        <v>0</v>
      </c>
      <c r="O115" s="43">
        <f t="shared" ref="O115" si="107">ROUND(M115*SVS_UR_1_1,2)</f>
        <v>0</v>
      </c>
      <c r="P115" s="41">
        <f t="shared" si="77"/>
        <v>1</v>
      </c>
      <c r="Q115" s="42"/>
      <c r="R115" s="43">
        <f t="shared" si="72"/>
        <v>18.329999999999998</v>
      </c>
      <c r="S115" s="43">
        <f t="shared" si="73"/>
        <v>0</v>
      </c>
      <c r="T115" s="44">
        <f t="shared" si="74"/>
        <v>0</v>
      </c>
      <c r="U115" s="43" cm="1">
        <f t="array" ref="U115">ROUND(S115*SVS_GrR_1_1,2)</f>
        <v>0</v>
      </c>
    </row>
    <row r="116" spans="1:21" s="45" customFormat="1" ht="24">
      <c r="A116" s="37">
        <f>MAX($A$11:A115)+1</f>
        <v>106</v>
      </c>
      <c r="B116" s="46" t="s">
        <v>511</v>
      </c>
      <c r="C116" s="248">
        <v>2</v>
      </c>
      <c r="D116" s="248" t="s">
        <v>185</v>
      </c>
      <c r="E116" s="38" t="s">
        <v>365</v>
      </c>
      <c r="F116" s="38" t="s">
        <v>71</v>
      </c>
      <c r="G116" s="39" t="s">
        <v>65</v>
      </c>
      <c r="H116" s="40">
        <v>55.6</v>
      </c>
      <c r="I116" s="39">
        <v>3</v>
      </c>
      <c r="J116" s="41">
        <v>112.65</v>
      </c>
      <c r="K116" s="42"/>
      <c r="L116" s="43">
        <f t="shared" si="68"/>
        <v>6263.34</v>
      </c>
      <c r="M116" s="43">
        <f t="shared" si="69"/>
        <v>0</v>
      </c>
      <c r="N116" s="44">
        <f t="shared" si="70"/>
        <v>0</v>
      </c>
      <c r="O116" s="43">
        <f t="shared" ref="O116" si="108">ROUND(M116*SVS_UR_1_1,2)</f>
        <v>0</v>
      </c>
      <c r="P116" s="41">
        <f t="shared" si="77"/>
        <v>1</v>
      </c>
      <c r="Q116" s="42"/>
      <c r="R116" s="43">
        <f t="shared" si="72"/>
        <v>55.6</v>
      </c>
      <c r="S116" s="43">
        <f t="shared" si="73"/>
        <v>0</v>
      </c>
      <c r="T116" s="44">
        <f t="shared" si="74"/>
        <v>0</v>
      </c>
      <c r="U116" s="43" cm="1">
        <f t="array" ref="U116">ROUND(S116*SVS_GrR_1_1,2)</f>
        <v>0</v>
      </c>
    </row>
    <row r="117" spans="1:21" s="45" customFormat="1" ht="24">
      <c r="A117" s="37">
        <f>MAX($A$11:A116)+1</f>
        <v>107</v>
      </c>
      <c r="B117" s="46" t="s">
        <v>511</v>
      </c>
      <c r="C117" s="248">
        <v>2</v>
      </c>
      <c r="D117" s="248" t="s">
        <v>279</v>
      </c>
      <c r="E117" s="38" t="s">
        <v>365</v>
      </c>
      <c r="F117" s="38" t="s">
        <v>71</v>
      </c>
      <c r="G117" s="39" t="s">
        <v>65</v>
      </c>
      <c r="H117" s="40">
        <v>50.9</v>
      </c>
      <c r="I117" s="39">
        <v>3</v>
      </c>
      <c r="J117" s="41">
        <v>112.65</v>
      </c>
      <c r="K117" s="42"/>
      <c r="L117" s="43">
        <f t="shared" si="68"/>
        <v>5733.8850000000002</v>
      </c>
      <c r="M117" s="43">
        <f t="shared" si="69"/>
        <v>0</v>
      </c>
      <c r="N117" s="44">
        <f t="shared" si="70"/>
        <v>0</v>
      </c>
      <c r="O117" s="43">
        <f t="shared" ref="O117" si="109">ROUND(M117*SVS_UR_1_1,2)</f>
        <v>0</v>
      </c>
      <c r="P117" s="41">
        <f t="shared" si="77"/>
        <v>1</v>
      </c>
      <c r="Q117" s="42"/>
      <c r="R117" s="43">
        <f t="shared" si="72"/>
        <v>50.9</v>
      </c>
      <c r="S117" s="43">
        <f t="shared" si="73"/>
        <v>0</v>
      </c>
      <c r="T117" s="44">
        <f t="shared" si="74"/>
        <v>0</v>
      </c>
      <c r="U117" s="43" cm="1">
        <f t="array" ref="U117">ROUND(S117*SVS_GrR_1_1,2)</f>
        <v>0</v>
      </c>
    </row>
    <row r="118" spans="1:21" s="45" customFormat="1" ht="24">
      <c r="A118" s="37">
        <f>MAX($A$11:A117)+1</f>
        <v>108</v>
      </c>
      <c r="B118" s="46" t="s">
        <v>511</v>
      </c>
      <c r="C118" s="248">
        <v>2</v>
      </c>
      <c r="D118" s="248" t="s">
        <v>278</v>
      </c>
      <c r="E118" s="38" t="s">
        <v>365</v>
      </c>
      <c r="F118" s="38" t="s">
        <v>71</v>
      </c>
      <c r="G118" s="39" t="s">
        <v>65</v>
      </c>
      <c r="H118" s="40">
        <v>51.52</v>
      </c>
      <c r="I118" s="39">
        <v>3</v>
      </c>
      <c r="J118" s="41">
        <v>112.65</v>
      </c>
      <c r="K118" s="42"/>
      <c r="L118" s="43">
        <f t="shared" si="68"/>
        <v>5803.728000000001</v>
      </c>
      <c r="M118" s="43">
        <f t="shared" si="69"/>
        <v>0</v>
      </c>
      <c r="N118" s="44">
        <f t="shared" si="70"/>
        <v>0</v>
      </c>
      <c r="O118" s="43">
        <f t="shared" ref="O118" si="110">ROUND(M118*SVS_UR_1_1,2)</f>
        <v>0</v>
      </c>
      <c r="P118" s="41">
        <f t="shared" si="77"/>
        <v>1</v>
      </c>
      <c r="Q118" s="42"/>
      <c r="R118" s="43">
        <f t="shared" si="72"/>
        <v>51.52</v>
      </c>
      <c r="S118" s="43">
        <f t="shared" si="73"/>
        <v>0</v>
      </c>
      <c r="T118" s="44">
        <f t="shared" si="74"/>
        <v>0</v>
      </c>
      <c r="U118" s="43" cm="1">
        <f t="array" ref="U118">ROUND(S118*SVS_GrR_1_1,2)</f>
        <v>0</v>
      </c>
    </row>
    <row r="119" spans="1:21" s="45" customFormat="1" ht="24">
      <c r="A119" s="37">
        <f>MAX($A$11:A118)+1</f>
        <v>109</v>
      </c>
      <c r="B119" s="46" t="s">
        <v>511</v>
      </c>
      <c r="C119" s="248">
        <v>2</v>
      </c>
      <c r="D119" s="248"/>
      <c r="E119" s="38" t="s">
        <v>84</v>
      </c>
      <c r="F119" s="38" t="s">
        <v>69</v>
      </c>
      <c r="G119" s="39" t="s">
        <v>83</v>
      </c>
      <c r="H119" s="40">
        <v>4.95</v>
      </c>
      <c r="I119" s="39">
        <v>3</v>
      </c>
      <c r="J119" s="41">
        <v>112.65</v>
      </c>
      <c r="K119" s="42"/>
      <c r="L119" s="43">
        <f t="shared" si="68"/>
        <v>557.61750000000006</v>
      </c>
      <c r="M119" s="43">
        <f t="shared" si="69"/>
        <v>0</v>
      </c>
      <c r="N119" s="44">
        <f t="shared" si="70"/>
        <v>0</v>
      </c>
      <c r="O119" s="43">
        <f t="shared" ref="O119" si="111">ROUND(M119*SVS_UR_1_1,2)</f>
        <v>0</v>
      </c>
      <c r="P119" s="41">
        <f t="shared" si="77"/>
        <v>1</v>
      </c>
      <c r="Q119" s="42"/>
      <c r="R119" s="43">
        <f t="shared" si="72"/>
        <v>4.95</v>
      </c>
      <c r="S119" s="43">
        <f t="shared" si="73"/>
        <v>0</v>
      </c>
      <c r="T119" s="44">
        <f t="shared" si="74"/>
        <v>0</v>
      </c>
      <c r="U119" s="43" cm="1">
        <f t="array" ref="U119">ROUND(S119*SVS_GrR_1_1,2)</f>
        <v>0</v>
      </c>
    </row>
    <row r="120" spans="1:21" s="45" customFormat="1" ht="24">
      <c r="A120" s="37">
        <f>MAX($A$11:A119)+1</f>
        <v>110</v>
      </c>
      <c r="B120" s="46" t="s">
        <v>511</v>
      </c>
      <c r="C120" s="248">
        <v>2</v>
      </c>
      <c r="D120" s="248"/>
      <c r="E120" s="38" t="s">
        <v>84</v>
      </c>
      <c r="F120" s="38" t="s">
        <v>69</v>
      </c>
      <c r="G120" s="39" t="s">
        <v>83</v>
      </c>
      <c r="H120" s="40">
        <v>15.84</v>
      </c>
      <c r="I120" s="39">
        <v>3</v>
      </c>
      <c r="J120" s="41">
        <v>112.65</v>
      </c>
      <c r="K120" s="42"/>
      <c r="L120" s="43">
        <f t="shared" si="68"/>
        <v>1784.376</v>
      </c>
      <c r="M120" s="43">
        <f t="shared" si="69"/>
        <v>0</v>
      </c>
      <c r="N120" s="44">
        <f t="shared" si="70"/>
        <v>0</v>
      </c>
      <c r="O120" s="43">
        <f t="shared" ref="O120" si="112">ROUND(M120*SVS_UR_1_1,2)</f>
        <v>0</v>
      </c>
      <c r="P120" s="41">
        <f t="shared" si="77"/>
        <v>1</v>
      </c>
      <c r="Q120" s="42"/>
      <c r="R120" s="43">
        <f t="shared" si="72"/>
        <v>15.84</v>
      </c>
      <c r="S120" s="43">
        <f t="shared" si="73"/>
        <v>0</v>
      </c>
      <c r="T120" s="44">
        <f t="shared" si="74"/>
        <v>0</v>
      </c>
      <c r="U120" s="43" cm="1">
        <f t="array" ref="U120">ROUND(S120*SVS_GrR_1_1,2)</f>
        <v>0</v>
      </c>
    </row>
    <row r="121" spans="1:21" s="45" customFormat="1" ht="24">
      <c r="A121" s="37">
        <f>MAX($A$11:A120)+1</f>
        <v>111</v>
      </c>
      <c r="B121" s="46" t="s">
        <v>511</v>
      </c>
      <c r="C121" s="248">
        <v>2</v>
      </c>
      <c r="D121" s="248" t="s">
        <v>277</v>
      </c>
      <c r="E121" s="38" t="s">
        <v>557</v>
      </c>
      <c r="F121" s="38" t="s">
        <v>71</v>
      </c>
      <c r="G121" s="39" t="s">
        <v>78</v>
      </c>
      <c r="H121" s="40">
        <v>33.46</v>
      </c>
      <c r="I121" s="39">
        <v>2</v>
      </c>
      <c r="J121" s="41">
        <v>75.099999999999994</v>
      </c>
      <c r="K121" s="42"/>
      <c r="L121" s="43">
        <f t="shared" si="68"/>
        <v>2512.846</v>
      </c>
      <c r="M121" s="43">
        <f t="shared" si="69"/>
        <v>0</v>
      </c>
      <c r="N121" s="44">
        <f t="shared" si="70"/>
        <v>0</v>
      </c>
      <c r="O121" s="43">
        <f t="shared" ref="O121" si="113">ROUND(M121*SVS_UR_1_1,2)</f>
        <v>0</v>
      </c>
      <c r="P121" s="41">
        <f t="shared" si="77"/>
        <v>1</v>
      </c>
      <c r="Q121" s="42"/>
      <c r="R121" s="43">
        <f t="shared" si="72"/>
        <v>33.46</v>
      </c>
      <c r="S121" s="43">
        <f t="shared" si="73"/>
        <v>0</v>
      </c>
      <c r="T121" s="44">
        <f t="shared" si="74"/>
        <v>0</v>
      </c>
      <c r="U121" s="43" cm="1">
        <f t="array" ref="U121">ROUND(S121*SVS_GrR_1_1,2)</f>
        <v>0</v>
      </c>
    </row>
    <row r="122" spans="1:21" s="45" customFormat="1" ht="24">
      <c r="A122" s="37">
        <f>MAX($A$11:A121)+1</f>
        <v>112</v>
      </c>
      <c r="B122" s="46" t="s">
        <v>511</v>
      </c>
      <c r="C122" s="248">
        <v>2</v>
      </c>
      <c r="D122" s="248" t="s">
        <v>276</v>
      </c>
      <c r="E122" s="38" t="s">
        <v>365</v>
      </c>
      <c r="F122" s="38" t="s">
        <v>71</v>
      </c>
      <c r="G122" s="39" t="s">
        <v>65</v>
      </c>
      <c r="H122" s="40">
        <v>50.8</v>
      </c>
      <c r="I122" s="39">
        <v>3</v>
      </c>
      <c r="J122" s="41">
        <v>112.65</v>
      </c>
      <c r="K122" s="42"/>
      <c r="L122" s="43">
        <f t="shared" si="68"/>
        <v>5722.62</v>
      </c>
      <c r="M122" s="43">
        <f t="shared" si="69"/>
        <v>0</v>
      </c>
      <c r="N122" s="44">
        <f t="shared" si="70"/>
        <v>0</v>
      </c>
      <c r="O122" s="43">
        <f t="shared" ref="O122" si="114">ROUND(M122*SVS_UR_1_1,2)</f>
        <v>0</v>
      </c>
      <c r="P122" s="41">
        <f t="shared" si="77"/>
        <v>1</v>
      </c>
      <c r="Q122" s="42"/>
      <c r="R122" s="43">
        <f t="shared" si="72"/>
        <v>50.8</v>
      </c>
      <c r="S122" s="43">
        <f t="shared" si="73"/>
        <v>0</v>
      </c>
      <c r="T122" s="44">
        <f t="shared" si="74"/>
        <v>0</v>
      </c>
      <c r="U122" s="43" cm="1">
        <f t="array" ref="U122">ROUND(S122*SVS_GrR_1_1,2)</f>
        <v>0</v>
      </c>
    </row>
    <row r="123" spans="1:21" s="45" customFormat="1" ht="24">
      <c r="A123" s="37">
        <f>MAX($A$11:A122)+1</f>
        <v>113</v>
      </c>
      <c r="B123" s="46" t="s">
        <v>511</v>
      </c>
      <c r="C123" s="248">
        <v>2</v>
      </c>
      <c r="D123" s="248" t="s">
        <v>275</v>
      </c>
      <c r="E123" s="38" t="s">
        <v>238</v>
      </c>
      <c r="F123" s="38" t="s">
        <v>71</v>
      </c>
      <c r="G123" s="39" t="s">
        <v>94</v>
      </c>
      <c r="H123" s="40">
        <v>15.73</v>
      </c>
      <c r="I123" s="39">
        <v>5</v>
      </c>
      <c r="J123" s="41">
        <v>187.75</v>
      </c>
      <c r="K123" s="42"/>
      <c r="L123" s="43">
        <f t="shared" si="68"/>
        <v>2953.3074999999999</v>
      </c>
      <c r="M123" s="43">
        <f t="shared" si="69"/>
        <v>0</v>
      </c>
      <c r="N123" s="44">
        <f t="shared" si="70"/>
        <v>0</v>
      </c>
      <c r="O123" s="43">
        <f t="shared" ref="O123" si="115">ROUND(M123*SVS_UR_1_1,2)</f>
        <v>0</v>
      </c>
      <c r="P123" s="41">
        <f t="shared" si="77"/>
        <v>1</v>
      </c>
      <c r="Q123" s="42"/>
      <c r="R123" s="43">
        <f t="shared" si="72"/>
        <v>15.73</v>
      </c>
      <c r="S123" s="43">
        <f t="shared" si="73"/>
        <v>0</v>
      </c>
      <c r="T123" s="44">
        <f t="shared" si="74"/>
        <v>0</v>
      </c>
      <c r="U123" s="43" cm="1">
        <f t="array" ref="U123">ROUND(S123*SVS_GrR_1_1,2)</f>
        <v>0</v>
      </c>
    </row>
    <row r="124" spans="1:21" s="45" customFormat="1" ht="24">
      <c r="A124" s="37">
        <f>MAX($A$11:A123)+1</f>
        <v>114</v>
      </c>
      <c r="B124" s="46" t="s">
        <v>511</v>
      </c>
      <c r="C124" s="248">
        <v>2</v>
      </c>
      <c r="D124" s="248" t="s">
        <v>274</v>
      </c>
      <c r="E124" s="38" t="s">
        <v>251</v>
      </c>
      <c r="F124" s="38" t="s">
        <v>71</v>
      </c>
      <c r="G124" s="39" t="s">
        <v>65</v>
      </c>
      <c r="H124" s="40">
        <v>67.53</v>
      </c>
      <c r="I124" s="39">
        <v>3</v>
      </c>
      <c r="J124" s="41">
        <v>112.65</v>
      </c>
      <c r="K124" s="42"/>
      <c r="L124" s="43">
        <f t="shared" si="68"/>
        <v>7607.2545000000009</v>
      </c>
      <c r="M124" s="43">
        <f t="shared" si="69"/>
        <v>0</v>
      </c>
      <c r="N124" s="44">
        <f t="shared" si="70"/>
        <v>0</v>
      </c>
      <c r="O124" s="43">
        <f t="shared" ref="O124" si="116">ROUND(M124*SVS_UR_1_1,2)</f>
        <v>0</v>
      </c>
      <c r="P124" s="41">
        <f t="shared" si="77"/>
        <v>1</v>
      </c>
      <c r="Q124" s="42"/>
      <c r="R124" s="43">
        <f t="shared" si="72"/>
        <v>67.53</v>
      </c>
      <c r="S124" s="43">
        <f t="shared" si="73"/>
        <v>0</v>
      </c>
      <c r="T124" s="44">
        <f t="shared" si="74"/>
        <v>0</v>
      </c>
      <c r="U124" s="43" cm="1">
        <f t="array" ref="U124">ROUND(S124*SVS_GrR_1_1,2)</f>
        <v>0</v>
      </c>
    </row>
    <row r="125" spans="1:21" s="45" customFormat="1" ht="24">
      <c r="A125" s="37">
        <f>MAX($A$11:A124)+1</f>
        <v>115</v>
      </c>
      <c r="B125" s="46" t="s">
        <v>511</v>
      </c>
      <c r="C125" s="248">
        <v>2</v>
      </c>
      <c r="D125" s="248" t="s">
        <v>273</v>
      </c>
      <c r="E125" s="38" t="s">
        <v>365</v>
      </c>
      <c r="F125" s="38" t="s">
        <v>71</v>
      </c>
      <c r="G125" s="39" t="s">
        <v>65</v>
      </c>
      <c r="H125" s="40">
        <v>68.14</v>
      </c>
      <c r="I125" s="39">
        <v>3</v>
      </c>
      <c r="J125" s="41">
        <v>112.65</v>
      </c>
      <c r="K125" s="42"/>
      <c r="L125" s="43">
        <f t="shared" si="68"/>
        <v>7675.9710000000005</v>
      </c>
      <c r="M125" s="43">
        <f t="shared" si="69"/>
        <v>0</v>
      </c>
      <c r="N125" s="44">
        <f t="shared" si="70"/>
        <v>0</v>
      </c>
      <c r="O125" s="43">
        <f t="shared" ref="O125" si="117">ROUND(M125*SVS_UR_1_1,2)</f>
        <v>0</v>
      </c>
      <c r="P125" s="41">
        <f t="shared" si="77"/>
        <v>1</v>
      </c>
      <c r="Q125" s="42"/>
      <c r="R125" s="43">
        <f t="shared" si="72"/>
        <v>68.14</v>
      </c>
      <c r="S125" s="43">
        <f t="shared" si="73"/>
        <v>0</v>
      </c>
      <c r="T125" s="44">
        <f t="shared" si="74"/>
        <v>0</v>
      </c>
      <c r="U125" s="43" cm="1">
        <f t="array" ref="U125">ROUND(S125*SVS_GrR_1_1,2)</f>
        <v>0</v>
      </c>
    </row>
    <row r="126" spans="1:21" s="45" customFormat="1" ht="24">
      <c r="A126" s="37">
        <f>MAX($A$11:A125)+1</f>
        <v>116</v>
      </c>
      <c r="B126" s="46" t="s">
        <v>511</v>
      </c>
      <c r="C126" s="248">
        <v>2</v>
      </c>
      <c r="D126" s="248" t="s">
        <v>272</v>
      </c>
      <c r="E126" s="38" t="s">
        <v>365</v>
      </c>
      <c r="F126" s="38" t="s">
        <v>71</v>
      </c>
      <c r="G126" s="39" t="s">
        <v>65</v>
      </c>
      <c r="H126" s="40">
        <v>68.14</v>
      </c>
      <c r="I126" s="39">
        <v>3</v>
      </c>
      <c r="J126" s="41">
        <v>112.65</v>
      </c>
      <c r="K126" s="42"/>
      <c r="L126" s="43">
        <f t="shared" si="68"/>
        <v>7675.9710000000005</v>
      </c>
      <c r="M126" s="43">
        <f t="shared" si="69"/>
        <v>0</v>
      </c>
      <c r="N126" s="44">
        <f t="shared" si="70"/>
        <v>0</v>
      </c>
      <c r="O126" s="43">
        <f t="shared" ref="O126" si="118">ROUND(M126*SVS_UR_1_1,2)</f>
        <v>0</v>
      </c>
      <c r="P126" s="41">
        <f t="shared" si="77"/>
        <v>1</v>
      </c>
      <c r="Q126" s="42"/>
      <c r="R126" s="43">
        <f t="shared" si="72"/>
        <v>68.14</v>
      </c>
      <c r="S126" s="43">
        <f t="shared" si="73"/>
        <v>0</v>
      </c>
      <c r="T126" s="44">
        <f t="shared" si="74"/>
        <v>0</v>
      </c>
      <c r="U126" s="43" cm="1">
        <f t="array" ref="U126">ROUND(S126*SVS_GrR_1_1,2)</f>
        <v>0</v>
      </c>
    </row>
    <row r="127" spans="1:21" s="45" customFormat="1" ht="24">
      <c r="A127" s="37">
        <f>MAX($A$11:A126)+1</f>
        <v>117</v>
      </c>
      <c r="B127" s="46" t="s">
        <v>511</v>
      </c>
      <c r="C127" s="248">
        <v>2</v>
      </c>
      <c r="D127" s="248" t="s">
        <v>271</v>
      </c>
      <c r="E127" s="38" t="s">
        <v>365</v>
      </c>
      <c r="F127" s="38" t="s">
        <v>71</v>
      </c>
      <c r="G127" s="39" t="s">
        <v>65</v>
      </c>
      <c r="H127" s="40">
        <v>68.14</v>
      </c>
      <c r="I127" s="39">
        <v>3</v>
      </c>
      <c r="J127" s="41">
        <v>112.65</v>
      </c>
      <c r="K127" s="42"/>
      <c r="L127" s="43">
        <f t="shared" si="68"/>
        <v>7675.9710000000005</v>
      </c>
      <c r="M127" s="43">
        <f t="shared" si="69"/>
        <v>0</v>
      </c>
      <c r="N127" s="44">
        <f t="shared" si="70"/>
        <v>0</v>
      </c>
      <c r="O127" s="43">
        <f t="shared" ref="O127" si="119">ROUND(M127*SVS_UR_1_1,2)</f>
        <v>0</v>
      </c>
      <c r="P127" s="41">
        <f t="shared" si="77"/>
        <v>1</v>
      </c>
      <c r="Q127" s="42"/>
      <c r="R127" s="43">
        <f t="shared" si="72"/>
        <v>68.14</v>
      </c>
      <c r="S127" s="43">
        <f t="shared" si="73"/>
        <v>0</v>
      </c>
      <c r="T127" s="44">
        <f t="shared" si="74"/>
        <v>0</v>
      </c>
      <c r="U127" s="43" cm="1">
        <f t="array" ref="U127">ROUND(S127*SVS_GrR_1_1,2)</f>
        <v>0</v>
      </c>
    </row>
    <row r="128" spans="1:21" s="45" customFormat="1" ht="24">
      <c r="A128" s="37">
        <f>MAX($A$11:A127)+1</f>
        <v>118</v>
      </c>
      <c r="B128" s="46" t="s">
        <v>511</v>
      </c>
      <c r="C128" s="248">
        <v>2</v>
      </c>
      <c r="D128" s="248" t="s">
        <v>270</v>
      </c>
      <c r="E128" s="38" t="s">
        <v>365</v>
      </c>
      <c r="F128" s="38" t="s">
        <v>71</v>
      </c>
      <c r="G128" s="39" t="s">
        <v>65</v>
      </c>
      <c r="H128" s="40">
        <v>68.14</v>
      </c>
      <c r="I128" s="39">
        <v>3</v>
      </c>
      <c r="J128" s="41">
        <v>112.65</v>
      </c>
      <c r="K128" s="42"/>
      <c r="L128" s="43">
        <f t="shared" si="68"/>
        <v>7675.9710000000005</v>
      </c>
      <c r="M128" s="43">
        <f t="shared" si="69"/>
        <v>0</v>
      </c>
      <c r="N128" s="44">
        <f t="shared" si="70"/>
        <v>0</v>
      </c>
      <c r="O128" s="43">
        <f t="shared" ref="O128" si="120">ROUND(M128*SVS_UR_1_1,2)</f>
        <v>0</v>
      </c>
      <c r="P128" s="41">
        <f t="shared" si="77"/>
        <v>1</v>
      </c>
      <c r="Q128" s="42"/>
      <c r="R128" s="43">
        <f t="shared" si="72"/>
        <v>68.14</v>
      </c>
      <c r="S128" s="43">
        <f t="shared" si="73"/>
        <v>0</v>
      </c>
      <c r="T128" s="44">
        <f t="shared" si="74"/>
        <v>0</v>
      </c>
      <c r="U128" s="43" cm="1">
        <f t="array" ref="U128">ROUND(S128*SVS_GrR_1_1,2)</f>
        <v>0</v>
      </c>
    </row>
    <row r="129" spans="1:21" s="45" customFormat="1" ht="24">
      <c r="A129" s="37">
        <f>MAX($A$11:A128)+1</f>
        <v>119</v>
      </c>
      <c r="B129" s="46" t="s">
        <v>511</v>
      </c>
      <c r="C129" s="248">
        <v>2</v>
      </c>
      <c r="D129" s="248" t="s">
        <v>269</v>
      </c>
      <c r="E129" s="38" t="s">
        <v>365</v>
      </c>
      <c r="F129" s="38" t="s">
        <v>71</v>
      </c>
      <c r="G129" s="39" t="s">
        <v>65</v>
      </c>
      <c r="H129" s="40">
        <v>67.53</v>
      </c>
      <c r="I129" s="39">
        <v>3</v>
      </c>
      <c r="J129" s="41">
        <v>112.65</v>
      </c>
      <c r="K129" s="42"/>
      <c r="L129" s="43">
        <f t="shared" si="68"/>
        <v>7607.2545000000009</v>
      </c>
      <c r="M129" s="43">
        <f t="shared" si="69"/>
        <v>0</v>
      </c>
      <c r="N129" s="44">
        <f t="shared" si="70"/>
        <v>0</v>
      </c>
      <c r="O129" s="43">
        <f t="shared" ref="O129" si="121">ROUND(M129*SVS_UR_1_1,2)</f>
        <v>0</v>
      </c>
      <c r="P129" s="41">
        <f t="shared" si="77"/>
        <v>1</v>
      </c>
      <c r="Q129" s="42"/>
      <c r="R129" s="43">
        <f t="shared" si="72"/>
        <v>67.53</v>
      </c>
      <c r="S129" s="43">
        <f t="shared" si="73"/>
        <v>0</v>
      </c>
      <c r="T129" s="44">
        <f t="shared" si="74"/>
        <v>0</v>
      </c>
      <c r="U129" s="43" cm="1">
        <f t="array" ref="U129">ROUND(S129*SVS_GrR_1_1,2)</f>
        <v>0</v>
      </c>
    </row>
    <row r="130" spans="1:21" s="45" customFormat="1" ht="24">
      <c r="A130" s="37">
        <f>MAX($A$11:A129)+1</f>
        <v>120</v>
      </c>
      <c r="B130" s="46" t="s">
        <v>511</v>
      </c>
      <c r="C130" s="248">
        <v>2</v>
      </c>
      <c r="D130" s="248" t="s">
        <v>268</v>
      </c>
      <c r="E130" s="38" t="s">
        <v>146</v>
      </c>
      <c r="F130" s="38" t="s">
        <v>69</v>
      </c>
      <c r="G130" s="39" t="s">
        <v>88</v>
      </c>
      <c r="H130" s="40">
        <v>11.27</v>
      </c>
      <c r="I130" s="39">
        <v>5</v>
      </c>
      <c r="J130" s="41">
        <v>187.75</v>
      </c>
      <c r="K130" s="42"/>
      <c r="L130" s="43">
        <f t="shared" si="68"/>
        <v>2115.9425000000001</v>
      </c>
      <c r="M130" s="43">
        <f t="shared" si="69"/>
        <v>0</v>
      </c>
      <c r="N130" s="44">
        <f t="shared" si="70"/>
        <v>0</v>
      </c>
      <c r="O130" s="43">
        <f t="shared" ref="O130" si="122">ROUND(M130*SVS_UR_1_1,2)</f>
        <v>0</v>
      </c>
      <c r="P130" s="41">
        <f t="shared" si="77"/>
        <v>1</v>
      </c>
      <c r="Q130" s="42"/>
      <c r="R130" s="43">
        <f t="shared" si="72"/>
        <v>11.27</v>
      </c>
      <c r="S130" s="43">
        <f t="shared" si="73"/>
        <v>0</v>
      </c>
      <c r="T130" s="44">
        <f t="shared" si="74"/>
        <v>0</v>
      </c>
      <c r="U130" s="43" cm="1">
        <f t="array" ref="U130">ROUND(S130*SVS_GrR_1_1,2)</f>
        <v>0</v>
      </c>
    </row>
    <row r="131" spans="1:21" s="45" customFormat="1" ht="24">
      <c r="A131" s="37">
        <f>MAX($A$11:A130)+1</f>
        <v>121</v>
      </c>
      <c r="B131" s="46" t="s">
        <v>511</v>
      </c>
      <c r="C131" s="248">
        <v>2</v>
      </c>
      <c r="D131" s="248"/>
      <c r="E131" s="38" t="s">
        <v>146</v>
      </c>
      <c r="F131" s="38" t="s">
        <v>69</v>
      </c>
      <c r="G131" s="39" t="s">
        <v>88</v>
      </c>
      <c r="H131" s="40">
        <v>4.2300000000000004</v>
      </c>
      <c r="I131" s="39">
        <v>5</v>
      </c>
      <c r="J131" s="41">
        <v>187.75</v>
      </c>
      <c r="K131" s="42"/>
      <c r="L131" s="43">
        <f t="shared" si="68"/>
        <v>794.18250000000012</v>
      </c>
      <c r="M131" s="43">
        <f t="shared" si="69"/>
        <v>0</v>
      </c>
      <c r="N131" s="44">
        <f t="shared" si="70"/>
        <v>0</v>
      </c>
      <c r="O131" s="43">
        <f t="shared" ref="O131" si="123">ROUND(M131*SVS_UR_1_1,2)</f>
        <v>0</v>
      </c>
      <c r="P131" s="41">
        <f t="shared" si="77"/>
        <v>1</v>
      </c>
      <c r="Q131" s="42"/>
      <c r="R131" s="43">
        <f t="shared" si="72"/>
        <v>4.2300000000000004</v>
      </c>
      <c r="S131" s="43">
        <f t="shared" si="73"/>
        <v>0</v>
      </c>
      <c r="T131" s="44">
        <f t="shared" si="74"/>
        <v>0</v>
      </c>
      <c r="U131" s="43" cm="1">
        <f t="array" ref="U131">ROUND(S131*SVS_GrR_1_1,2)</f>
        <v>0</v>
      </c>
    </row>
    <row r="132" spans="1:21" s="45" customFormat="1" ht="24">
      <c r="A132" s="37">
        <f>MAX($A$11:A131)+1</f>
        <v>122</v>
      </c>
      <c r="B132" s="46" t="s">
        <v>511</v>
      </c>
      <c r="C132" s="248">
        <v>2</v>
      </c>
      <c r="D132" s="248" t="s">
        <v>267</v>
      </c>
      <c r="E132" s="38" t="s">
        <v>146</v>
      </c>
      <c r="F132" s="38" t="s">
        <v>69</v>
      </c>
      <c r="G132" s="39" t="s">
        <v>88</v>
      </c>
      <c r="H132" s="40">
        <v>9.3000000000000007</v>
      </c>
      <c r="I132" s="39">
        <v>5</v>
      </c>
      <c r="J132" s="41">
        <v>187.75</v>
      </c>
      <c r="K132" s="42"/>
      <c r="L132" s="43">
        <f t="shared" si="68"/>
        <v>1746.075</v>
      </c>
      <c r="M132" s="43">
        <f t="shared" si="69"/>
        <v>0</v>
      </c>
      <c r="N132" s="44">
        <f t="shared" si="70"/>
        <v>0</v>
      </c>
      <c r="O132" s="43">
        <f t="shared" ref="O132" si="124">ROUND(M132*SVS_UR_1_1,2)</f>
        <v>0</v>
      </c>
      <c r="P132" s="41">
        <f t="shared" si="77"/>
        <v>1</v>
      </c>
      <c r="Q132" s="42"/>
      <c r="R132" s="43">
        <f t="shared" si="72"/>
        <v>9.3000000000000007</v>
      </c>
      <c r="S132" s="43">
        <f t="shared" si="73"/>
        <v>0</v>
      </c>
      <c r="T132" s="44">
        <f t="shared" si="74"/>
        <v>0</v>
      </c>
      <c r="U132" s="43" cm="1">
        <f t="array" ref="U132">ROUND(S132*SVS_GrR_1_1,2)</f>
        <v>0</v>
      </c>
    </row>
    <row r="133" spans="1:21" s="45" customFormat="1" ht="24">
      <c r="A133" s="37">
        <f>MAX($A$11:A132)+1</f>
        <v>123</v>
      </c>
      <c r="B133" s="46" t="s">
        <v>511</v>
      </c>
      <c r="C133" s="248">
        <v>2</v>
      </c>
      <c r="D133" s="248"/>
      <c r="E133" s="38" t="s">
        <v>84</v>
      </c>
      <c r="F133" s="38" t="s">
        <v>69</v>
      </c>
      <c r="G133" s="39" t="s">
        <v>83</v>
      </c>
      <c r="H133" s="40">
        <v>8.33</v>
      </c>
      <c r="I133" s="39">
        <v>3</v>
      </c>
      <c r="J133" s="41">
        <v>112.65</v>
      </c>
      <c r="K133" s="42"/>
      <c r="L133" s="43">
        <f t="shared" si="68"/>
        <v>938.37450000000001</v>
      </c>
      <c r="M133" s="43">
        <f t="shared" si="69"/>
        <v>0</v>
      </c>
      <c r="N133" s="44">
        <f t="shared" si="70"/>
        <v>0</v>
      </c>
      <c r="O133" s="43">
        <f t="shared" ref="O133" si="125">ROUND(M133*SVS_UR_1_1,2)</f>
        <v>0</v>
      </c>
      <c r="P133" s="41">
        <f t="shared" si="77"/>
        <v>1</v>
      </c>
      <c r="Q133" s="42"/>
      <c r="R133" s="43">
        <f t="shared" si="72"/>
        <v>8.33</v>
      </c>
      <c r="S133" s="43">
        <f t="shared" si="73"/>
        <v>0</v>
      </c>
      <c r="T133" s="44">
        <f t="shared" si="74"/>
        <v>0</v>
      </c>
      <c r="U133" s="43" cm="1">
        <f t="array" ref="U133">ROUND(S133*SVS_GrR_1_1,2)</f>
        <v>0</v>
      </c>
    </row>
    <row r="134" spans="1:21" s="45" customFormat="1" ht="24">
      <c r="A134" s="37">
        <f>MAX($A$11:A133)+1</f>
        <v>124</v>
      </c>
      <c r="B134" s="46" t="s">
        <v>511</v>
      </c>
      <c r="C134" s="248">
        <v>2</v>
      </c>
      <c r="D134" s="248"/>
      <c r="E134" s="38" t="s">
        <v>84</v>
      </c>
      <c r="F134" s="38" t="s">
        <v>69</v>
      </c>
      <c r="G134" s="39" t="s">
        <v>83</v>
      </c>
      <c r="H134" s="40">
        <v>2.96</v>
      </c>
      <c r="I134" s="39">
        <v>3</v>
      </c>
      <c r="J134" s="41">
        <v>112.65</v>
      </c>
      <c r="K134" s="42"/>
      <c r="L134" s="43">
        <f t="shared" si="68"/>
        <v>333.44400000000002</v>
      </c>
      <c r="M134" s="43">
        <f t="shared" si="69"/>
        <v>0</v>
      </c>
      <c r="N134" s="44">
        <f t="shared" si="70"/>
        <v>0</v>
      </c>
      <c r="O134" s="43">
        <f t="shared" ref="O134" si="126">ROUND(M134*SVS_UR_1_1,2)</f>
        <v>0</v>
      </c>
      <c r="P134" s="41">
        <f t="shared" si="77"/>
        <v>1</v>
      </c>
      <c r="Q134" s="42"/>
      <c r="R134" s="43">
        <f t="shared" si="72"/>
        <v>2.96</v>
      </c>
      <c r="S134" s="43">
        <f t="shared" si="73"/>
        <v>0</v>
      </c>
      <c r="T134" s="44">
        <f t="shared" si="74"/>
        <v>0</v>
      </c>
      <c r="U134" s="43" cm="1">
        <f t="array" ref="U134">ROUND(S134*SVS_GrR_1_1,2)</f>
        <v>0</v>
      </c>
    </row>
    <row r="135" spans="1:21" s="45" customFormat="1" ht="24">
      <c r="A135" s="37">
        <f>MAX($A$11:A134)+1</f>
        <v>125</v>
      </c>
      <c r="B135" s="46" t="s">
        <v>511</v>
      </c>
      <c r="C135" s="248">
        <v>2</v>
      </c>
      <c r="D135" s="248"/>
      <c r="E135" s="38" t="s">
        <v>82</v>
      </c>
      <c r="F135" s="38" t="s">
        <v>69</v>
      </c>
      <c r="G135" s="39" t="s">
        <v>81</v>
      </c>
      <c r="H135" s="40">
        <v>217.8</v>
      </c>
      <c r="I135" s="39">
        <v>3</v>
      </c>
      <c r="J135" s="41">
        <v>112.65</v>
      </c>
      <c r="K135" s="42"/>
      <c r="L135" s="43">
        <f t="shared" si="68"/>
        <v>24535.170000000002</v>
      </c>
      <c r="M135" s="43">
        <f t="shared" si="69"/>
        <v>0</v>
      </c>
      <c r="N135" s="44">
        <f t="shared" si="70"/>
        <v>0</v>
      </c>
      <c r="O135" s="43">
        <f t="shared" ref="O135" si="127">ROUND(M135*SVS_UR_1_1,2)</f>
        <v>0</v>
      </c>
      <c r="P135" s="41">
        <f t="shared" si="77"/>
        <v>1</v>
      </c>
      <c r="Q135" s="42"/>
      <c r="R135" s="43">
        <f t="shared" si="72"/>
        <v>217.8</v>
      </c>
      <c r="S135" s="43">
        <f t="shared" si="73"/>
        <v>0</v>
      </c>
      <c r="T135" s="44">
        <f t="shared" si="74"/>
        <v>0</v>
      </c>
      <c r="U135" s="43" cm="1">
        <f t="array" ref="U135">ROUND(S135*SVS_GrR_1_1,2)</f>
        <v>0</v>
      </c>
    </row>
    <row r="136" spans="1:21" s="45" customFormat="1" ht="24">
      <c r="A136" s="37">
        <f>MAX($A$11:A135)+1</f>
        <v>126</v>
      </c>
      <c r="B136" s="46" t="s">
        <v>511</v>
      </c>
      <c r="C136" s="248">
        <v>2</v>
      </c>
      <c r="D136" s="248"/>
      <c r="E136" s="38" t="s">
        <v>82</v>
      </c>
      <c r="F136" s="38" t="s">
        <v>69</v>
      </c>
      <c r="G136" s="39" t="s">
        <v>81</v>
      </c>
      <c r="H136" s="40">
        <v>179.89</v>
      </c>
      <c r="I136" s="39">
        <v>3</v>
      </c>
      <c r="J136" s="41">
        <v>112.65</v>
      </c>
      <c r="K136" s="42"/>
      <c r="L136" s="43">
        <f t="shared" si="68"/>
        <v>20264.608499999998</v>
      </c>
      <c r="M136" s="43">
        <f t="shared" si="69"/>
        <v>0</v>
      </c>
      <c r="N136" s="44">
        <f t="shared" si="70"/>
        <v>0</v>
      </c>
      <c r="O136" s="43">
        <f t="shared" ref="O136" si="128">ROUND(M136*SVS_UR_1_1,2)</f>
        <v>0</v>
      </c>
      <c r="P136" s="41">
        <f t="shared" si="77"/>
        <v>1</v>
      </c>
      <c r="Q136" s="42"/>
      <c r="R136" s="43">
        <f t="shared" si="72"/>
        <v>179.89</v>
      </c>
      <c r="S136" s="43">
        <f t="shared" si="73"/>
        <v>0</v>
      </c>
      <c r="T136" s="44">
        <f t="shared" si="74"/>
        <v>0</v>
      </c>
      <c r="U136" s="43" cm="1">
        <f t="array" ref="U136">ROUND(S136*SVS_GrR_1_1,2)</f>
        <v>0</v>
      </c>
    </row>
    <row r="137" spans="1:21" s="45" customFormat="1" ht="24">
      <c r="A137" s="37">
        <f>MAX($A$11:A136)+1</f>
        <v>127</v>
      </c>
      <c r="B137" s="46" t="s">
        <v>511</v>
      </c>
      <c r="C137" s="248">
        <v>2</v>
      </c>
      <c r="D137" s="248"/>
      <c r="E137" s="38" t="s">
        <v>84</v>
      </c>
      <c r="F137" s="38" t="s">
        <v>69</v>
      </c>
      <c r="G137" s="39" t="s">
        <v>83</v>
      </c>
      <c r="H137" s="40">
        <v>8.6999999999999993</v>
      </c>
      <c r="I137" s="39">
        <v>3</v>
      </c>
      <c r="J137" s="41">
        <v>112.65</v>
      </c>
      <c r="K137" s="42"/>
      <c r="L137" s="43">
        <f t="shared" si="68"/>
        <v>980.05499999999995</v>
      </c>
      <c r="M137" s="43">
        <f t="shared" si="69"/>
        <v>0</v>
      </c>
      <c r="N137" s="44">
        <f t="shared" si="70"/>
        <v>0</v>
      </c>
      <c r="O137" s="43">
        <f t="shared" ref="O137" si="129">ROUND(M137*SVS_UR_1_1,2)</f>
        <v>0</v>
      </c>
      <c r="P137" s="41">
        <f t="shared" si="77"/>
        <v>1</v>
      </c>
      <c r="Q137" s="42"/>
      <c r="R137" s="43">
        <f t="shared" si="72"/>
        <v>8.6999999999999993</v>
      </c>
      <c r="S137" s="43">
        <f t="shared" si="73"/>
        <v>0</v>
      </c>
      <c r="T137" s="44">
        <f t="shared" si="74"/>
        <v>0</v>
      </c>
      <c r="U137" s="43" cm="1">
        <f t="array" ref="U137">ROUND(S137*SVS_GrR_1_1,2)</f>
        <v>0</v>
      </c>
    </row>
    <row r="138" spans="1:21" s="45" customFormat="1" ht="24">
      <c r="A138" s="37">
        <f>MAX($A$11:A137)+1</f>
        <v>128</v>
      </c>
      <c r="B138" s="46" t="s">
        <v>511</v>
      </c>
      <c r="C138" s="248">
        <v>2</v>
      </c>
      <c r="D138" s="248" t="s">
        <v>288</v>
      </c>
      <c r="E138" s="38" t="s">
        <v>558</v>
      </c>
      <c r="F138" s="38" t="s">
        <v>71</v>
      </c>
      <c r="G138" s="39" t="s">
        <v>37</v>
      </c>
      <c r="H138" s="40">
        <v>44.02</v>
      </c>
      <c r="I138" s="39">
        <v>1</v>
      </c>
      <c r="J138" s="41">
        <v>40.18</v>
      </c>
      <c r="K138" s="42"/>
      <c r="L138" s="43">
        <f t="shared" si="68"/>
        <v>1768.7236</v>
      </c>
      <c r="M138" s="43">
        <f t="shared" si="69"/>
        <v>0</v>
      </c>
      <c r="N138" s="44">
        <f t="shared" si="70"/>
        <v>0</v>
      </c>
      <c r="O138" s="43">
        <f t="shared" ref="O138" si="130">ROUND(M138*SVS_UR_1_1,2)</f>
        <v>0</v>
      </c>
      <c r="P138" s="41">
        <f t="shared" si="77"/>
        <v>1</v>
      </c>
      <c r="Q138" s="42"/>
      <c r="R138" s="43">
        <f t="shared" si="72"/>
        <v>44.02</v>
      </c>
      <c r="S138" s="43">
        <f t="shared" si="73"/>
        <v>0</v>
      </c>
      <c r="T138" s="44">
        <f t="shared" si="74"/>
        <v>0</v>
      </c>
      <c r="U138" s="43" cm="1">
        <f t="array" ref="U138">ROUND(S138*SVS_GrR_1_1,2)</f>
        <v>0</v>
      </c>
    </row>
    <row r="139" spans="1:21" s="45" customFormat="1" ht="24">
      <c r="A139" s="37">
        <f>MAX($A$11:A138)+1</f>
        <v>129</v>
      </c>
      <c r="B139" s="46" t="s">
        <v>511</v>
      </c>
      <c r="C139" s="248">
        <v>2</v>
      </c>
      <c r="D139" s="248" t="s">
        <v>289</v>
      </c>
      <c r="E139" s="38" t="s">
        <v>559</v>
      </c>
      <c r="F139" s="38" t="s">
        <v>71</v>
      </c>
      <c r="G139" s="39" t="s">
        <v>65</v>
      </c>
      <c r="H139" s="40">
        <v>45.32</v>
      </c>
      <c r="I139" s="39">
        <v>3</v>
      </c>
      <c r="J139" s="41">
        <v>112.65</v>
      </c>
      <c r="K139" s="42"/>
      <c r="L139" s="43">
        <f t="shared" ref="L139:L171" si="131">H139*J139</f>
        <v>5105.2980000000007</v>
      </c>
      <c r="M139" s="43">
        <f t="shared" ref="M139:M171" si="132">IFERROR(L139/K139,0)</f>
        <v>0</v>
      </c>
      <c r="N139" s="44">
        <f t="shared" ref="N139:N171" si="133">IF(O139&gt;0,O139/J139,0)</f>
        <v>0</v>
      </c>
      <c r="O139" s="43">
        <f t="shared" ref="O139" si="134">ROUND(M139*SVS_UR_1_1,2)</f>
        <v>0</v>
      </c>
      <c r="P139" s="41">
        <f t="shared" si="77"/>
        <v>1</v>
      </c>
      <c r="Q139" s="42"/>
      <c r="R139" s="43">
        <f t="shared" ref="R139:R171" si="135">H139*P139</f>
        <v>45.32</v>
      </c>
      <c r="S139" s="43">
        <f t="shared" ref="S139:S171" si="136">IFERROR(R139/Q139,0)</f>
        <v>0</v>
      </c>
      <c r="T139" s="44">
        <f t="shared" ref="T139:T171" si="137">IF(U139&gt;0,U139/P139,0)</f>
        <v>0</v>
      </c>
      <c r="U139" s="43" cm="1">
        <f t="array" ref="U139">ROUND(S139*SVS_GrR_1_1,2)</f>
        <v>0</v>
      </c>
    </row>
    <row r="140" spans="1:21" s="45" customFormat="1" ht="24">
      <c r="A140" s="37">
        <f>MAX($A$11:A139)+1</f>
        <v>130</v>
      </c>
      <c r="B140" s="46" t="s">
        <v>511</v>
      </c>
      <c r="C140" s="248">
        <v>2</v>
      </c>
      <c r="D140" s="248"/>
      <c r="E140" s="38" t="s">
        <v>241</v>
      </c>
      <c r="F140" s="38" t="s">
        <v>71</v>
      </c>
      <c r="G140" s="39" t="s">
        <v>42</v>
      </c>
      <c r="H140" s="40">
        <v>5.21</v>
      </c>
      <c r="I140" s="39">
        <v>0.23</v>
      </c>
      <c r="J140" s="41">
        <v>12</v>
      </c>
      <c r="K140" s="42"/>
      <c r="L140" s="43">
        <f t="shared" si="131"/>
        <v>62.519999999999996</v>
      </c>
      <c r="M140" s="43">
        <f t="shared" si="132"/>
        <v>0</v>
      </c>
      <c r="N140" s="44">
        <f t="shared" si="133"/>
        <v>0</v>
      </c>
      <c r="O140" s="43">
        <f t="shared" ref="O140" si="138">ROUND(M140*SVS_UR_1_1,2)</f>
        <v>0</v>
      </c>
      <c r="P140" s="138"/>
      <c r="Q140" s="138"/>
      <c r="R140" s="138"/>
      <c r="S140" s="138"/>
      <c r="T140" s="138"/>
      <c r="U140" s="138"/>
    </row>
    <row r="141" spans="1:21" s="45" customFormat="1" ht="24">
      <c r="A141" s="37">
        <f>MAX($A$11:A140)+1</f>
        <v>131</v>
      </c>
      <c r="B141" s="46" t="s">
        <v>511</v>
      </c>
      <c r="C141" s="248">
        <v>2</v>
      </c>
      <c r="D141" s="248" t="s">
        <v>290</v>
      </c>
      <c r="E141" s="38" t="s">
        <v>560</v>
      </c>
      <c r="F141" s="38" t="s">
        <v>71</v>
      </c>
      <c r="G141" s="39" t="s">
        <v>78</v>
      </c>
      <c r="H141" s="40">
        <v>15.69</v>
      </c>
      <c r="I141" s="39">
        <v>2</v>
      </c>
      <c r="J141" s="41">
        <v>75.099999999999994</v>
      </c>
      <c r="K141" s="42"/>
      <c r="L141" s="43">
        <f t="shared" si="131"/>
        <v>1178.319</v>
      </c>
      <c r="M141" s="43">
        <f t="shared" si="132"/>
        <v>0</v>
      </c>
      <c r="N141" s="44">
        <f t="shared" si="133"/>
        <v>0</v>
      </c>
      <c r="O141" s="43">
        <f t="shared" ref="O141" si="139">ROUND(M141*SVS_UR_1_1,2)</f>
        <v>0</v>
      </c>
      <c r="P141" s="41">
        <f t="shared" ref="P141:P171" si="140">IF(I141&gt;=1,1,0)</f>
        <v>1</v>
      </c>
      <c r="Q141" s="42"/>
      <c r="R141" s="43">
        <f t="shared" si="135"/>
        <v>15.69</v>
      </c>
      <c r="S141" s="43">
        <f t="shared" si="136"/>
        <v>0</v>
      </c>
      <c r="T141" s="44">
        <f t="shared" si="137"/>
        <v>0</v>
      </c>
      <c r="U141" s="43" cm="1">
        <f t="array" ref="U141">ROUND(S141*SVS_GrR_1_1,2)</f>
        <v>0</v>
      </c>
    </row>
    <row r="142" spans="1:21" s="45" customFormat="1" ht="24">
      <c r="A142" s="37">
        <f>MAX($A$11:A141)+1</f>
        <v>132</v>
      </c>
      <c r="B142" s="46" t="s">
        <v>511</v>
      </c>
      <c r="C142" s="248">
        <v>2</v>
      </c>
      <c r="D142" s="248" t="s">
        <v>561</v>
      </c>
      <c r="E142" s="38" t="s">
        <v>558</v>
      </c>
      <c r="F142" s="38" t="s">
        <v>71</v>
      </c>
      <c r="G142" s="39" t="s">
        <v>37</v>
      </c>
      <c r="H142" s="40">
        <v>67.53</v>
      </c>
      <c r="I142" s="39">
        <v>1</v>
      </c>
      <c r="J142" s="41">
        <v>40.18</v>
      </c>
      <c r="K142" s="42"/>
      <c r="L142" s="43">
        <f t="shared" si="131"/>
        <v>2713.3553999999999</v>
      </c>
      <c r="M142" s="43">
        <f t="shared" si="132"/>
        <v>0</v>
      </c>
      <c r="N142" s="44">
        <f t="shared" si="133"/>
        <v>0</v>
      </c>
      <c r="O142" s="43">
        <f t="shared" ref="O142" si="141">ROUND(M142*SVS_UR_1_1,2)</f>
        <v>0</v>
      </c>
      <c r="P142" s="41">
        <f t="shared" si="140"/>
        <v>1</v>
      </c>
      <c r="Q142" s="42"/>
      <c r="R142" s="43">
        <f t="shared" si="135"/>
        <v>67.53</v>
      </c>
      <c r="S142" s="43">
        <f t="shared" si="136"/>
        <v>0</v>
      </c>
      <c r="T142" s="44">
        <f t="shared" si="137"/>
        <v>0</v>
      </c>
      <c r="U142" s="43" cm="1">
        <f t="array" ref="U142">ROUND(S142*SVS_GrR_1_1,2)</f>
        <v>0</v>
      </c>
    </row>
    <row r="143" spans="1:21" s="45" customFormat="1" ht="24">
      <c r="A143" s="37">
        <f>MAX($A$11:A142)+1</f>
        <v>133</v>
      </c>
      <c r="B143" s="46" t="s">
        <v>511</v>
      </c>
      <c r="C143" s="248">
        <v>2</v>
      </c>
      <c r="D143" s="248" t="s">
        <v>287</v>
      </c>
      <c r="E143" s="38" t="s">
        <v>562</v>
      </c>
      <c r="F143" s="38" t="s">
        <v>71</v>
      </c>
      <c r="G143" s="39" t="s">
        <v>65</v>
      </c>
      <c r="H143" s="40">
        <v>67.16</v>
      </c>
      <c r="I143" s="39">
        <v>3</v>
      </c>
      <c r="J143" s="41">
        <v>112.65</v>
      </c>
      <c r="K143" s="42"/>
      <c r="L143" s="43">
        <f t="shared" si="131"/>
        <v>7565.5739999999996</v>
      </c>
      <c r="M143" s="43">
        <f t="shared" si="132"/>
        <v>0</v>
      </c>
      <c r="N143" s="44">
        <f t="shared" si="133"/>
        <v>0</v>
      </c>
      <c r="O143" s="43">
        <f t="shared" ref="O143" si="142">ROUND(M143*SVS_UR_1_1,2)</f>
        <v>0</v>
      </c>
      <c r="P143" s="41">
        <f t="shared" si="140"/>
        <v>1</v>
      </c>
      <c r="Q143" s="42"/>
      <c r="R143" s="43">
        <f t="shared" si="135"/>
        <v>67.16</v>
      </c>
      <c r="S143" s="43">
        <f t="shared" si="136"/>
        <v>0</v>
      </c>
      <c r="T143" s="44">
        <f t="shared" si="137"/>
        <v>0</v>
      </c>
      <c r="U143" s="43" cm="1">
        <f t="array" ref="U143">ROUND(S143*SVS_GrR_1_1,2)</f>
        <v>0</v>
      </c>
    </row>
    <row r="144" spans="1:21" s="45" customFormat="1" ht="24">
      <c r="A144" s="37">
        <f>MAX($A$11:A143)+1</f>
        <v>134</v>
      </c>
      <c r="B144" s="46" t="s">
        <v>511</v>
      </c>
      <c r="C144" s="248">
        <v>2</v>
      </c>
      <c r="D144" s="248" t="s">
        <v>291</v>
      </c>
      <c r="E144" s="38" t="s">
        <v>562</v>
      </c>
      <c r="F144" s="38" t="s">
        <v>71</v>
      </c>
      <c r="G144" s="39" t="s">
        <v>65</v>
      </c>
      <c r="H144" s="40">
        <v>65.63</v>
      </c>
      <c r="I144" s="39">
        <v>3</v>
      </c>
      <c r="J144" s="41">
        <v>112.65</v>
      </c>
      <c r="K144" s="42"/>
      <c r="L144" s="43">
        <f t="shared" si="131"/>
        <v>7393.2195000000002</v>
      </c>
      <c r="M144" s="43">
        <f t="shared" si="132"/>
        <v>0</v>
      </c>
      <c r="N144" s="44">
        <f t="shared" si="133"/>
        <v>0</v>
      </c>
      <c r="O144" s="43">
        <f t="shared" ref="O144" si="143">ROUND(M144*SVS_UR_1_1,2)</f>
        <v>0</v>
      </c>
      <c r="P144" s="41">
        <f t="shared" si="140"/>
        <v>1</v>
      </c>
      <c r="Q144" s="42"/>
      <c r="R144" s="43">
        <f t="shared" si="135"/>
        <v>65.63</v>
      </c>
      <c r="S144" s="43">
        <f t="shared" si="136"/>
        <v>0</v>
      </c>
      <c r="T144" s="44">
        <f t="shared" si="137"/>
        <v>0</v>
      </c>
      <c r="U144" s="43" cm="1">
        <f t="array" ref="U144">ROUND(S144*SVS_GrR_1_1,2)</f>
        <v>0</v>
      </c>
    </row>
    <row r="145" spans="1:21" s="45" customFormat="1" ht="24">
      <c r="A145" s="37">
        <f>MAX($A$11:A144)+1</f>
        <v>135</v>
      </c>
      <c r="B145" s="46" t="s">
        <v>511</v>
      </c>
      <c r="C145" s="248">
        <v>2</v>
      </c>
      <c r="D145" s="248"/>
      <c r="E145" s="38" t="s">
        <v>84</v>
      </c>
      <c r="F145" s="38" t="s">
        <v>69</v>
      </c>
      <c r="G145" s="39" t="s">
        <v>83</v>
      </c>
      <c r="H145" s="40">
        <v>5.18</v>
      </c>
      <c r="I145" s="39">
        <v>3</v>
      </c>
      <c r="J145" s="41">
        <v>112.65</v>
      </c>
      <c r="K145" s="42"/>
      <c r="L145" s="43">
        <f t="shared" si="131"/>
        <v>583.52700000000004</v>
      </c>
      <c r="M145" s="43">
        <f t="shared" si="132"/>
        <v>0</v>
      </c>
      <c r="N145" s="44">
        <f t="shared" si="133"/>
        <v>0</v>
      </c>
      <c r="O145" s="43">
        <f t="shared" ref="O145" si="144">ROUND(M145*SVS_UR_1_1,2)</f>
        <v>0</v>
      </c>
      <c r="P145" s="41">
        <f t="shared" si="140"/>
        <v>1</v>
      </c>
      <c r="Q145" s="42"/>
      <c r="R145" s="43">
        <f t="shared" si="135"/>
        <v>5.18</v>
      </c>
      <c r="S145" s="43">
        <f t="shared" si="136"/>
        <v>0</v>
      </c>
      <c r="T145" s="44">
        <f t="shared" si="137"/>
        <v>0</v>
      </c>
      <c r="U145" s="43" cm="1">
        <f t="array" ref="U145">ROUND(S145*SVS_GrR_1_1,2)</f>
        <v>0</v>
      </c>
    </row>
    <row r="146" spans="1:21" s="45" customFormat="1" ht="24">
      <c r="A146" s="37">
        <f>MAX($A$11:A145)+1</f>
        <v>136</v>
      </c>
      <c r="B146" s="46" t="s">
        <v>511</v>
      </c>
      <c r="C146" s="248">
        <v>2</v>
      </c>
      <c r="D146" s="248" t="s">
        <v>292</v>
      </c>
      <c r="E146" s="38" t="s">
        <v>563</v>
      </c>
      <c r="F146" s="38" t="s">
        <v>71</v>
      </c>
      <c r="G146" s="39" t="s">
        <v>65</v>
      </c>
      <c r="H146" s="40">
        <v>65.63</v>
      </c>
      <c r="I146" s="39">
        <v>3</v>
      </c>
      <c r="J146" s="41">
        <v>112.65</v>
      </c>
      <c r="K146" s="42"/>
      <c r="L146" s="43">
        <f t="shared" si="131"/>
        <v>7393.2195000000002</v>
      </c>
      <c r="M146" s="43">
        <f t="shared" si="132"/>
        <v>0</v>
      </c>
      <c r="N146" s="44">
        <f t="shared" si="133"/>
        <v>0</v>
      </c>
      <c r="O146" s="43">
        <f t="shared" ref="O146" si="145">ROUND(M146*SVS_UR_1_1,2)</f>
        <v>0</v>
      </c>
      <c r="P146" s="41">
        <f t="shared" si="140"/>
        <v>1</v>
      </c>
      <c r="Q146" s="42"/>
      <c r="R146" s="43">
        <f t="shared" si="135"/>
        <v>65.63</v>
      </c>
      <c r="S146" s="43">
        <f t="shared" si="136"/>
        <v>0</v>
      </c>
      <c r="T146" s="44">
        <f t="shared" si="137"/>
        <v>0</v>
      </c>
      <c r="U146" s="43" cm="1">
        <f t="array" ref="U146">ROUND(S146*SVS_GrR_1_1,2)</f>
        <v>0</v>
      </c>
    </row>
    <row r="147" spans="1:21" s="45" customFormat="1" ht="24">
      <c r="A147" s="37">
        <f>MAX($A$11:A146)+1</f>
        <v>137</v>
      </c>
      <c r="B147" s="46" t="s">
        <v>511</v>
      </c>
      <c r="C147" s="248">
        <v>2</v>
      </c>
      <c r="D147" s="248" t="s">
        <v>293</v>
      </c>
      <c r="E147" s="38" t="s">
        <v>564</v>
      </c>
      <c r="F147" s="38" t="s">
        <v>71</v>
      </c>
      <c r="G147" s="39" t="s">
        <v>37</v>
      </c>
      <c r="H147" s="40">
        <v>37.89</v>
      </c>
      <c r="I147" s="39">
        <v>1</v>
      </c>
      <c r="J147" s="41">
        <v>40.18</v>
      </c>
      <c r="K147" s="42"/>
      <c r="L147" s="43">
        <f t="shared" si="131"/>
        <v>1522.4202</v>
      </c>
      <c r="M147" s="43">
        <f t="shared" si="132"/>
        <v>0</v>
      </c>
      <c r="N147" s="44">
        <f t="shared" si="133"/>
        <v>0</v>
      </c>
      <c r="O147" s="43">
        <f t="shared" ref="O147" si="146">ROUND(M147*SVS_UR_1_1,2)</f>
        <v>0</v>
      </c>
      <c r="P147" s="41">
        <f t="shared" si="140"/>
        <v>1</v>
      </c>
      <c r="Q147" s="42"/>
      <c r="R147" s="43">
        <f t="shared" si="135"/>
        <v>37.89</v>
      </c>
      <c r="S147" s="43">
        <f t="shared" si="136"/>
        <v>0</v>
      </c>
      <c r="T147" s="44">
        <f t="shared" si="137"/>
        <v>0</v>
      </c>
      <c r="U147" s="43" cm="1">
        <f t="array" ref="U147">ROUND(S147*SVS_GrR_1_1,2)</f>
        <v>0</v>
      </c>
    </row>
    <row r="148" spans="1:21" s="45" customFormat="1" ht="24">
      <c r="A148" s="37">
        <f>MAX($A$11:A147)+1</f>
        <v>138</v>
      </c>
      <c r="B148" s="46" t="s">
        <v>511</v>
      </c>
      <c r="C148" s="248">
        <v>2</v>
      </c>
      <c r="D148" s="248"/>
      <c r="E148" s="38" t="s">
        <v>564</v>
      </c>
      <c r="F148" s="38" t="s">
        <v>71</v>
      </c>
      <c r="G148" s="39" t="s">
        <v>37</v>
      </c>
      <c r="H148" s="40">
        <v>20.97</v>
      </c>
      <c r="I148" s="39">
        <v>1</v>
      </c>
      <c r="J148" s="41">
        <v>40.18</v>
      </c>
      <c r="K148" s="42"/>
      <c r="L148" s="43">
        <f t="shared" si="131"/>
        <v>842.57459999999992</v>
      </c>
      <c r="M148" s="43">
        <f t="shared" si="132"/>
        <v>0</v>
      </c>
      <c r="N148" s="44">
        <f t="shared" si="133"/>
        <v>0</v>
      </c>
      <c r="O148" s="43">
        <f t="shared" ref="O148" si="147">ROUND(M148*SVS_UR_1_1,2)</f>
        <v>0</v>
      </c>
      <c r="P148" s="41">
        <f t="shared" si="140"/>
        <v>1</v>
      </c>
      <c r="Q148" s="42"/>
      <c r="R148" s="43">
        <f t="shared" si="135"/>
        <v>20.97</v>
      </c>
      <c r="S148" s="43">
        <f t="shared" si="136"/>
        <v>0</v>
      </c>
      <c r="T148" s="44">
        <f t="shared" si="137"/>
        <v>0</v>
      </c>
      <c r="U148" s="43" cm="1">
        <f t="array" ref="U148">ROUND(S148*SVS_GrR_1_1,2)</f>
        <v>0</v>
      </c>
    </row>
    <row r="149" spans="1:21" s="45" customFormat="1" ht="24">
      <c r="A149" s="37">
        <f>MAX($A$11:A148)+1</f>
        <v>139</v>
      </c>
      <c r="B149" s="46" t="s">
        <v>511</v>
      </c>
      <c r="C149" s="248">
        <v>2</v>
      </c>
      <c r="D149" s="248" t="s">
        <v>565</v>
      </c>
      <c r="E149" s="38" t="s">
        <v>566</v>
      </c>
      <c r="F149" s="38" t="s">
        <v>71</v>
      </c>
      <c r="G149" s="39" t="s">
        <v>37</v>
      </c>
      <c r="H149" s="40">
        <v>32.85</v>
      </c>
      <c r="I149" s="39">
        <v>1</v>
      </c>
      <c r="J149" s="41">
        <v>40.18</v>
      </c>
      <c r="K149" s="42"/>
      <c r="L149" s="43">
        <f t="shared" si="131"/>
        <v>1319.913</v>
      </c>
      <c r="M149" s="43">
        <f t="shared" si="132"/>
        <v>0</v>
      </c>
      <c r="N149" s="44">
        <f t="shared" si="133"/>
        <v>0</v>
      </c>
      <c r="O149" s="43">
        <f t="shared" ref="O149" si="148">ROUND(M149*SVS_UR_1_1,2)</f>
        <v>0</v>
      </c>
      <c r="P149" s="41">
        <f t="shared" si="140"/>
        <v>1</v>
      </c>
      <c r="Q149" s="42"/>
      <c r="R149" s="43">
        <f t="shared" si="135"/>
        <v>32.85</v>
      </c>
      <c r="S149" s="43">
        <f t="shared" si="136"/>
        <v>0</v>
      </c>
      <c r="T149" s="44">
        <f t="shared" si="137"/>
        <v>0</v>
      </c>
      <c r="U149" s="43" cm="1">
        <f t="array" ref="U149">ROUND(S149*SVS_GrR_1_1,2)</f>
        <v>0</v>
      </c>
    </row>
    <row r="150" spans="1:21" s="45" customFormat="1" ht="24">
      <c r="A150" s="37">
        <f>MAX($A$11:A149)+1</f>
        <v>140</v>
      </c>
      <c r="B150" s="46" t="s">
        <v>511</v>
      </c>
      <c r="C150" s="248">
        <v>2</v>
      </c>
      <c r="D150" s="248" t="s">
        <v>266</v>
      </c>
      <c r="E150" s="38" t="s">
        <v>563</v>
      </c>
      <c r="F150" s="38" t="s">
        <v>71</v>
      </c>
      <c r="G150" s="39" t="s">
        <v>65</v>
      </c>
      <c r="H150" s="40">
        <v>97.79</v>
      </c>
      <c r="I150" s="39">
        <v>3</v>
      </c>
      <c r="J150" s="41">
        <v>112.65</v>
      </c>
      <c r="K150" s="42"/>
      <c r="L150" s="43">
        <f t="shared" si="131"/>
        <v>11016.043500000002</v>
      </c>
      <c r="M150" s="43">
        <f t="shared" si="132"/>
        <v>0</v>
      </c>
      <c r="N150" s="44">
        <f t="shared" si="133"/>
        <v>0</v>
      </c>
      <c r="O150" s="43">
        <f t="shared" ref="O150" si="149">ROUND(M150*SVS_UR_1_1,2)</f>
        <v>0</v>
      </c>
      <c r="P150" s="41">
        <f t="shared" si="140"/>
        <v>1</v>
      </c>
      <c r="Q150" s="42"/>
      <c r="R150" s="43">
        <f t="shared" si="135"/>
        <v>97.79</v>
      </c>
      <c r="S150" s="43">
        <f t="shared" si="136"/>
        <v>0</v>
      </c>
      <c r="T150" s="44">
        <f t="shared" si="137"/>
        <v>0</v>
      </c>
      <c r="U150" s="43" cm="1">
        <f t="array" ref="U150">ROUND(S150*SVS_GrR_1_1,2)</f>
        <v>0</v>
      </c>
    </row>
    <row r="151" spans="1:21" s="45" customFormat="1" ht="24">
      <c r="A151" s="37">
        <f>MAX($A$11:A150)+1</f>
        <v>141</v>
      </c>
      <c r="B151" s="46" t="s">
        <v>511</v>
      </c>
      <c r="C151" s="248">
        <v>3</v>
      </c>
      <c r="D151" s="248"/>
      <c r="E151" s="38" t="s">
        <v>241</v>
      </c>
      <c r="F151" s="38" t="s">
        <v>69</v>
      </c>
      <c r="G151" s="39" t="s">
        <v>42</v>
      </c>
      <c r="H151" s="40">
        <v>2.4</v>
      </c>
      <c r="I151" s="39">
        <v>0.23</v>
      </c>
      <c r="J151" s="41">
        <v>12</v>
      </c>
      <c r="K151" s="42"/>
      <c r="L151" s="43">
        <f t="shared" si="131"/>
        <v>28.799999999999997</v>
      </c>
      <c r="M151" s="43">
        <f t="shared" si="132"/>
        <v>0</v>
      </c>
      <c r="N151" s="44">
        <f t="shared" si="133"/>
        <v>0</v>
      </c>
      <c r="O151" s="43">
        <f t="shared" ref="O151" si="150">ROUND(M151*SVS_UR_1_1,2)</f>
        <v>0</v>
      </c>
      <c r="P151" s="138"/>
      <c r="Q151" s="138"/>
      <c r="R151" s="138"/>
      <c r="S151" s="138"/>
      <c r="T151" s="138"/>
      <c r="U151" s="138"/>
    </row>
    <row r="152" spans="1:21" s="45" customFormat="1" ht="24">
      <c r="A152" s="37">
        <f>MAX($A$11:A151)+1</f>
        <v>142</v>
      </c>
      <c r="B152" s="46" t="s">
        <v>511</v>
      </c>
      <c r="C152" s="248">
        <v>3</v>
      </c>
      <c r="D152" s="248" t="s">
        <v>189</v>
      </c>
      <c r="E152" s="38" t="s">
        <v>209</v>
      </c>
      <c r="F152" s="38" t="s">
        <v>69</v>
      </c>
      <c r="G152" s="39" t="s">
        <v>75</v>
      </c>
      <c r="H152" s="40">
        <v>3.29</v>
      </c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</row>
    <row r="153" spans="1:21" s="45" customFormat="1" ht="24">
      <c r="A153" s="37">
        <f>MAX($A$11:A152)+1</f>
        <v>143</v>
      </c>
      <c r="B153" s="46" t="s">
        <v>511</v>
      </c>
      <c r="C153" s="248">
        <v>3</v>
      </c>
      <c r="D153" s="248" t="s">
        <v>190</v>
      </c>
      <c r="E153" s="38" t="s">
        <v>146</v>
      </c>
      <c r="F153" s="38" t="s">
        <v>69</v>
      </c>
      <c r="G153" s="39" t="s">
        <v>88</v>
      </c>
      <c r="H153" s="40">
        <v>2.6</v>
      </c>
      <c r="I153" s="39">
        <v>5</v>
      </c>
      <c r="J153" s="41">
        <v>187.75</v>
      </c>
      <c r="K153" s="42"/>
      <c r="L153" s="43">
        <f t="shared" si="131"/>
        <v>488.15000000000003</v>
      </c>
      <c r="M153" s="43">
        <f t="shared" si="132"/>
        <v>0</v>
      </c>
      <c r="N153" s="44">
        <f t="shared" si="133"/>
        <v>0</v>
      </c>
      <c r="O153" s="43">
        <f t="shared" ref="O153" si="151">ROUND(M153*SVS_UR_1_1,2)</f>
        <v>0</v>
      </c>
      <c r="P153" s="41">
        <f t="shared" si="140"/>
        <v>1</v>
      </c>
      <c r="Q153" s="42"/>
      <c r="R153" s="43">
        <f t="shared" si="135"/>
        <v>2.6</v>
      </c>
      <c r="S153" s="43">
        <f t="shared" si="136"/>
        <v>0</v>
      </c>
      <c r="T153" s="44">
        <f t="shared" si="137"/>
        <v>0</v>
      </c>
      <c r="U153" s="43" cm="1">
        <f t="array" ref="U153">ROUND(S153*SVS_GrR_1_1,2)</f>
        <v>0</v>
      </c>
    </row>
    <row r="154" spans="1:21" s="45" customFormat="1" ht="24">
      <c r="A154" s="37">
        <f>MAX($A$11:A153)+1</f>
        <v>144</v>
      </c>
      <c r="B154" s="46" t="s">
        <v>511</v>
      </c>
      <c r="C154" s="248">
        <v>3</v>
      </c>
      <c r="D154" s="248" t="s">
        <v>188</v>
      </c>
      <c r="E154" s="38" t="s">
        <v>146</v>
      </c>
      <c r="F154" s="38" t="s">
        <v>69</v>
      </c>
      <c r="G154" s="39" t="s">
        <v>88</v>
      </c>
      <c r="H154" s="40">
        <v>2.6</v>
      </c>
      <c r="I154" s="39">
        <v>5</v>
      </c>
      <c r="J154" s="41">
        <v>187.75</v>
      </c>
      <c r="K154" s="42"/>
      <c r="L154" s="43">
        <f t="shared" si="131"/>
        <v>488.15000000000003</v>
      </c>
      <c r="M154" s="43">
        <f t="shared" si="132"/>
        <v>0</v>
      </c>
      <c r="N154" s="44">
        <f t="shared" si="133"/>
        <v>0</v>
      </c>
      <c r="O154" s="43">
        <f t="shared" ref="O154" si="152">ROUND(M154*SVS_UR_1_1,2)</f>
        <v>0</v>
      </c>
      <c r="P154" s="41">
        <f t="shared" si="140"/>
        <v>1</v>
      </c>
      <c r="Q154" s="42"/>
      <c r="R154" s="43">
        <f t="shared" si="135"/>
        <v>2.6</v>
      </c>
      <c r="S154" s="43">
        <f t="shared" si="136"/>
        <v>0</v>
      </c>
      <c r="T154" s="44">
        <f t="shared" si="137"/>
        <v>0</v>
      </c>
      <c r="U154" s="43" cm="1">
        <f t="array" ref="U154">ROUND(S154*SVS_GrR_1_1,2)</f>
        <v>0</v>
      </c>
    </row>
    <row r="155" spans="1:21" s="45" customFormat="1" ht="24">
      <c r="A155" s="37">
        <f>MAX($A$11:A154)+1</f>
        <v>145</v>
      </c>
      <c r="B155" s="46" t="s">
        <v>511</v>
      </c>
      <c r="C155" s="248">
        <v>3</v>
      </c>
      <c r="D155" s="248" t="s">
        <v>187</v>
      </c>
      <c r="E155" s="38" t="s">
        <v>146</v>
      </c>
      <c r="F155" s="38" t="s">
        <v>69</v>
      </c>
      <c r="G155" s="39" t="s">
        <v>88</v>
      </c>
      <c r="H155" s="40">
        <v>8.24</v>
      </c>
      <c r="I155" s="39">
        <v>5</v>
      </c>
      <c r="J155" s="41">
        <v>187.75</v>
      </c>
      <c r="K155" s="42"/>
      <c r="L155" s="43">
        <f t="shared" si="131"/>
        <v>1547.06</v>
      </c>
      <c r="M155" s="43">
        <f t="shared" si="132"/>
        <v>0</v>
      </c>
      <c r="N155" s="44">
        <f t="shared" si="133"/>
        <v>0</v>
      </c>
      <c r="O155" s="43">
        <f t="shared" ref="O155" si="153">ROUND(M155*SVS_UR_1_1,2)</f>
        <v>0</v>
      </c>
      <c r="P155" s="41">
        <f t="shared" si="140"/>
        <v>1</v>
      </c>
      <c r="Q155" s="42"/>
      <c r="R155" s="43">
        <f t="shared" si="135"/>
        <v>8.24</v>
      </c>
      <c r="S155" s="43">
        <f t="shared" si="136"/>
        <v>0</v>
      </c>
      <c r="T155" s="44">
        <f t="shared" si="137"/>
        <v>0</v>
      </c>
      <c r="U155" s="43" cm="1">
        <f t="array" ref="U155">ROUND(S155*SVS_GrR_1_1,2)</f>
        <v>0</v>
      </c>
    </row>
    <row r="156" spans="1:21" s="45" customFormat="1" ht="24">
      <c r="A156" s="37">
        <f>MAX($A$11:A155)+1</f>
        <v>146</v>
      </c>
      <c r="B156" s="46" t="s">
        <v>511</v>
      </c>
      <c r="C156" s="248">
        <v>3</v>
      </c>
      <c r="D156" s="248" t="s">
        <v>186</v>
      </c>
      <c r="E156" s="38" t="s">
        <v>146</v>
      </c>
      <c r="F156" s="38" t="s">
        <v>69</v>
      </c>
      <c r="G156" s="39" t="s">
        <v>88</v>
      </c>
      <c r="H156" s="40">
        <v>18.329999999999998</v>
      </c>
      <c r="I156" s="39">
        <v>5</v>
      </c>
      <c r="J156" s="41">
        <v>187.75</v>
      </c>
      <c r="K156" s="42"/>
      <c r="L156" s="43">
        <f t="shared" si="131"/>
        <v>3441.4574999999995</v>
      </c>
      <c r="M156" s="43">
        <f t="shared" si="132"/>
        <v>0</v>
      </c>
      <c r="N156" s="44">
        <f t="shared" si="133"/>
        <v>0</v>
      </c>
      <c r="O156" s="43">
        <f t="shared" ref="O156" si="154">ROUND(M156*SVS_UR_1_1,2)</f>
        <v>0</v>
      </c>
      <c r="P156" s="41">
        <f t="shared" si="140"/>
        <v>1</v>
      </c>
      <c r="Q156" s="42"/>
      <c r="R156" s="43">
        <f t="shared" si="135"/>
        <v>18.329999999999998</v>
      </c>
      <c r="S156" s="43">
        <f t="shared" si="136"/>
        <v>0</v>
      </c>
      <c r="T156" s="44">
        <f t="shared" si="137"/>
        <v>0</v>
      </c>
      <c r="U156" s="43" cm="1">
        <f t="array" ref="U156">ROUND(S156*SVS_GrR_1_1,2)</f>
        <v>0</v>
      </c>
    </row>
    <row r="157" spans="1:21" s="45" customFormat="1" ht="24">
      <c r="A157" s="37">
        <f>MAX($A$11:A156)+1</f>
        <v>147</v>
      </c>
      <c r="B157" s="46" t="s">
        <v>511</v>
      </c>
      <c r="C157" s="248">
        <v>3</v>
      </c>
      <c r="D157" s="248" t="s">
        <v>191</v>
      </c>
      <c r="E157" s="38" t="s">
        <v>365</v>
      </c>
      <c r="F157" s="38" t="s">
        <v>71</v>
      </c>
      <c r="G157" s="39" t="s">
        <v>65</v>
      </c>
      <c r="H157" s="40">
        <v>55.54</v>
      </c>
      <c r="I157" s="39">
        <v>3</v>
      </c>
      <c r="J157" s="41">
        <v>112.65</v>
      </c>
      <c r="K157" s="42"/>
      <c r="L157" s="43">
        <f t="shared" si="131"/>
        <v>6256.5810000000001</v>
      </c>
      <c r="M157" s="43">
        <f t="shared" si="132"/>
        <v>0</v>
      </c>
      <c r="N157" s="44">
        <f t="shared" si="133"/>
        <v>0</v>
      </c>
      <c r="O157" s="43">
        <f t="shared" ref="O157" si="155">ROUND(M157*SVS_UR_1_1,2)</f>
        <v>0</v>
      </c>
      <c r="P157" s="41">
        <f t="shared" si="140"/>
        <v>1</v>
      </c>
      <c r="Q157" s="42"/>
      <c r="R157" s="43">
        <f t="shared" si="135"/>
        <v>55.54</v>
      </c>
      <c r="S157" s="43">
        <f t="shared" si="136"/>
        <v>0</v>
      </c>
      <c r="T157" s="44">
        <f t="shared" si="137"/>
        <v>0</v>
      </c>
      <c r="U157" s="43" cm="1">
        <f t="array" ref="U157">ROUND(S157*SVS_GrR_1_1,2)</f>
        <v>0</v>
      </c>
    </row>
    <row r="158" spans="1:21" s="45" customFormat="1" ht="24">
      <c r="A158" s="37">
        <f>MAX($A$11:A157)+1</f>
        <v>148</v>
      </c>
      <c r="B158" s="46" t="s">
        <v>511</v>
      </c>
      <c r="C158" s="248">
        <v>3</v>
      </c>
      <c r="D158" s="248" t="s">
        <v>192</v>
      </c>
      <c r="E158" s="38" t="s">
        <v>365</v>
      </c>
      <c r="F158" s="38" t="s">
        <v>71</v>
      </c>
      <c r="G158" s="39" t="s">
        <v>65</v>
      </c>
      <c r="H158" s="40">
        <v>50.87</v>
      </c>
      <c r="I158" s="39">
        <v>3</v>
      </c>
      <c r="J158" s="41">
        <v>112.65</v>
      </c>
      <c r="K158" s="42"/>
      <c r="L158" s="43">
        <f t="shared" si="131"/>
        <v>5730.5055000000002</v>
      </c>
      <c r="M158" s="43">
        <f t="shared" si="132"/>
        <v>0</v>
      </c>
      <c r="N158" s="44">
        <f t="shared" si="133"/>
        <v>0</v>
      </c>
      <c r="O158" s="43">
        <f t="shared" ref="O158" si="156">ROUND(M158*SVS_UR_1_1,2)</f>
        <v>0</v>
      </c>
      <c r="P158" s="41">
        <f t="shared" si="140"/>
        <v>1</v>
      </c>
      <c r="Q158" s="42"/>
      <c r="R158" s="43">
        <f t="shared" si="135"/>
        <v>50.87</v>
      </c>
      <c r="S158" s="43">
        <f t="shared" si="136"/>
        <v>0</v>
      </c>
      <c r="T158" s="44">
        <f t="shared" si="137"/>
        <v>0</v>
      </c>
      <c r="U158" s="43" cm="1">
        <f t="array" ref="U158">ROUND(S158*SVS_GrR_1_1,2)</f>
        <v>0</v>
      </c>
    </row>
    <row r="159" spans="1:21" s="45" customFormat="1" ht="24">
      <c r="A159" s="37">
        <f>MAX($A$11:A158)+1</f>
        <v>149</v>
      </c>
      <c r="B159" s="46" t="s">
        <v>511</v>
      </c>
      <c r="C159" s="248">
        <v>3</v>
      </c>
      <c r="D159" s="248" t="s">
        <v>194</v>
      </c>
      <c r="E159" s="38" t="s">
        <v>365</v>
      </c>
      <c r="F159" s="38" t="s">
        <v>71</v>
      </c>
      <c r="G159" s="39" t="s">
        <v>65</v>
      </c>
      <c r="H159" s="40">
        <v>51.47</v>
      </c>
      <c r="I159" s="39">
        <v>3</v>
      </c>
      <c r="J159" s="41">
        <v>112.65</v>
      </c>
      <c r="K159" s="42"/>
      <c r="L159" s="43">
        <f t="shared" si="131"/>
        <v>5798.0955000000004</v>
      </c>
      <c r="M159" s="43">
        <f t="shared" si="132"/>
        <v>0</v>
      </c>
      <c r="N159" s="44">
        <f t="shared" si="133"/>
        <v>0</v>
      </c>
      <c r="O159" s="43">
        <f t="shared" ref="O159" si="157">ROUND(M159*SVS_UR_1_1,2)</f>
        <v>0</v>
      </c>
      <c r="P159" s="41">
        <f t="shared" si="140"/>
        <v>1</v>
      </c>
      <c r="Q159" s="42"/>
      <c r="R159" s="43">
        <f t="shared" si="135"/>
        <v>51.47</v>
      </c>
      <c r="S159" s="43">
        <f t="shared" si="136"/>
        <v>0</v>
      </c>
      <c r="T159" s="44">
        <f t="shared" si="137"/>
        <v>0</v>
      </c>
      <c r="U159" s="43" cm="1">
        <f t="array" ref="U159">ROUND(S159*SVS_GrR_1_1,2)</f>
        <v>0</v>
      </c>
    </row>
    <row r="160" spans="1:21" s="45" customFormat="1" ht="24">
      <c r="A160" s="37">
        <f>MAX($A$11:A159)+1</f>
        <v>150</v>
      </c>
      <c r="B160" s="46" t="s">
        <v>511</v>
      </c>
      <c r="C160" s="248">
        <v>3</v>
      </c>
      <c r="D160" s="248" t="s">
        <v>195</v>
      </c>
      <c r="E160" s="38" t="s">
        <v>365</v>
      </c>
      <c r="F160" s="38" t="s">
        <v>71</v>
      </c>
      <c r="G160" s="39" t="s">
        <v>65</v>
      </c>
      <c r="H160" s="40">
        <v>51.47</v>
      </c>
      <c r="I160" s="39">
        <v>3</v>
      </c>
      <c r="J160" s="41">
        <v>112.65</v>
      </c>
      <c r="K160" s="42"/>
      <c r="L160" s="43">
        <f t="shared" si="131"/>
        <v>5798.0955000000004</v>
      </c>
      <c r="M160" s="43">
        <f t="shared" si="132"/>
        <v>0</v>
      </c>
      <c r="N160" s="44">
        <f t="shared" si="133"/>
        <v>0</v>
      </c>
      <c r="O160" s="43">
        <f t="shared" ref="O160" si="158">ROUND(M160*SVS_UR_1_1,2)</f>
        <v>0</v>
      </c>
      <c r="P160" s="41">
        <f t="shared" si="140"/>
        <v>1</v>
      </c>
      <c r="Q160" s="42"/>
      <c r="R160" s="43">
        <f t="shared" si="135"/>
        <v>51.47</v>
      </c>
      <c r="S160" s="43">
        <f t="shared" si="136"/>
        <v>0</v>
      </c>
      <c r="T160" s="44">
        <f t="shared" si="137"/>
        <v>0</v>
      </c>
      <c r="U160" s="43" cm="1">
        <f t="array" ref="U160">ROUND(S160*SVS_GrR_1_1,2)</f>
        <v>0</v>
      </c>
    </row>
    <row r="161" spans="1:21" s="45" customFormat="1" ht="24">
      <c r="A161" s="37">
        <f>MAX($A$11:A160)+1</f>
        <v>151</v>
      </c>
      <c r="B161" s="46" t="s">
        <v>511</v>
      </c>
      <c r="C161" s="248">
        <v>3</v>
      </c>
      <c r="D161" s="248" t="s">
        <v>196</v>
      </c>
      <c r="E161" s="38" t="s">
        <v>365</v>
      </c>
      <c r="F161" s="38" t="s">
        <v>71</v>
      </c>
      <c r="G161" s="39" t="s">
        <v>65</v>
      </c>
      <c r="H161" s="40">
        <v>50.87</v>
      </c>
      <c r="I161" s="39">
        <v>3</v>
      </c>
      <c r="J161" s="41">
        <v>112.65</v>
      </c>
      <c r="K161" s="42"/>
      <c r="L161" s="43">
        <f t="shared" si="131"/>
        <v>5730.5055000000002</v>
      </c>
      <c r="M161" s="43">
        <f t="shared" si="132"/>
        <v>0</v>
      </c>
      <c r="N161" s="44">
        <f t="shared" si="133"/>
        <v>0</v>
      </c>
      <c r="O161" s="43">
        <f t="shared" ref="O161" si="159">ROUND(M161*SVS_UR_1_1,2)</f>
        <v>0</v>
      </c>
      <c r="P161" s="41">
        <f t="shared" si="140"/>
        <v>1</v>
      </c>
      <c r="Q161" s="42"/>
      <c r="R161" s="43">
        <f t="shared" si="135"/>
        <v>50.87</v>
      </c>
      <c r="S161" s="43">
        <f t="shared" si="136"/>
        <v>0</v>
      </c>
      <c r="T161" s="44">
        <f t="shared" si="137"/>
        <v>0</v>
      </c>
      <c r="U161" s="43" cm="1">
        <f t="array" ref="U161">ROUND(S161*SVS_GrR_1_1,2)</f>
        <v>0</v>
      </c>
    </row>
    <row r="162" spans="1:21" s="45" customFormat="1" ht="24">
      <c r="A162" s="37">
        <f>MAX($A$11:A161)+1</f>
        <v>152</v>
      </c>
      <c r="B162" s="46" t="s">
        <v>511</v>
      </c>
      <c r="C162" s="248">
        <v>3</v>
      </c>
      <c r="D162" s="248" t="s">
        <v>197</v>
      </c>
      <c r="E162" s="38" t="s">
        <v>365</v>
      </c>
      <c r="F162" s="38" t="s">
        <v>71</v>
      </c>
      <c r="G162" s="39" t="s">
        <v>65</v>
      </c>
      <c r="H162" s="40">
        <v>67.760000000000005</v>
      </c>
      <c r="I162" s="39">
        <v>3</v>
      </c>
      <c r="J162" s="41">
        <v>112.65</v>
      </c>
      <c r="K162" s="42"/>
      <c r="L162" s="43">
        <f t="shared" si="131"/>
        <v>7633.1640000000007</v>
      </c>
      <c r="M162" s="43">
        <f t="shared" si="132"/>
        <v>0</v>
      </c>
      <c r="N162" s="44">
        <f t="shared" si="133"/>
        <v>0</v>
      </c>
      <c r="O162" s="43">
        <f t="shared" ref="O162" si="160">ROUND(M162*SVS_UR_1_1,2)</f>
        <v>0</v>
      </c>
      <c r="P162" s="41">
        <f t="shared" si="140"/>
        <v>1</v>
      </c>
      <c r="Q162" s="42"/>
      <c r="R162" s="43">
        <f t="shared" si="135"/>
        <v>67.760000000000005</v>
      </c>
      <c r="S162" s="43">
        <f t="shared" si="136"/>
        <v>0</v>
      </c>
      <c r="T162" s="44">
        <f t="shared" si="137"/>
        <v>0</v>
      </c>
      <c r="U162" s="43" cm="1">
        <f t="array" ref="U162">ROUND(S162*SVS_GrR_1_1,2)</f>
        <v>0</v>
      </c>
    </row>
    <row r="163" spans="1:21" s="45" customFormat="1" ht="24">
      <c r="A163" s="37">
        <f>MAX($A$11:A162)+1</f>
        <v>153</v>
      </c>
      <c r="B163" s="46" t="s">
        <v>511</v>
      </c>
      <c r="C163" s="248">
        <v>3</v>
      </c>
      <c r="D163" s="248" t="s">
        <v>198</v>
      </c>
      <c r="E163" s="38" t="s">
        <v>365</v>
      </c>
      <c r="F163" s="38" t="s">
        <v>71</v>
      </c>
      <c r="G163" s="39" t="s">
        <v>65</v>
      </c>
      <c r="H163" s="40">
        <v>68.37</v>
      </c>
      <c r="I163" s="39">
        <v>3</v>
      </c>
      <c r="J163" s="41">
        <v>112.65</v>
      </c>
      <c r="K163" s="42"/>
      <c r="L163" s="43">
        <f t="shared" si="131"/>
        <v>7701.8805000000011</v>
      </c>
      <c r="M163" s="43">
        <f t="shared" si="132"/>
        <v>0</v>
      </c>
      <c r="N163" s="44">
        <f t="shared" si="133"/>
        <v>0</v>
      </c>
      <c r="O163" s="43">
        <f t="shared" ref="O163" si="161">ROUND(M163*SVS_UR_1_1,2)</f>
        <v>0</v>
      </c>
      <c r="P163" s="41">
        <f t="shared" si="140"/>
        <v>1</v>
      </c>
      <c r="Q163" s="42"/>
      <c r="R163" s="43">
        <f t="shared" si="135"/>
        <v>68.37</v>
      </c>
      <c r="S163" s="43">
        <f t="shared" si="136"/>
        <v>0</v>
      </c>
      <c r="T163" s="44">
        <f t="shared" si="137"/>
        <v>0</v>
      </c>
      <c r="U163" s="43" cm="1">
        <f t="array" ref="U163">ROUND(S163*SVS_GrR_1_1,2)</f>
        <v>0</v>
      </c>
    </row>
    <row r="164" spans="1:21" s="45" customFormat="1" ht="24">
      <c r="A164" s="37">
        <f>MAX($A$11:A163)+1</f>
        <v>154</v>
      </c>
      <c r="B164" s="46" t="s">
        <v>511</v>
      </c>
      <c r="C164" s="248">
        <v>3</v>
      </c>
      <c r="D164" s="248" t="s">
        <v>199</v>
      </c>
      <c r="E164" s="38" t="s">
        <v>365</v>
      </c>
      <c r="F164" s="38" t="s">
        <v>71</v>
      </c>
      <c r="G164" s="39" t="s">
        <v>65</v>
      </c>
      <c r="H164" s="40">
        <v>68.37</v>
      </c>
      <c r="I164" s="39">
        <v>3</v>
      </c>
      <c r="J164" s="41">
        <v>112.65</v>
      </c>
      <c r="K164" s="42"/>
      <c r="L164" s="43">
        <f t="shared" si="131"/>
        <v>7701.8805000000011</v>
      </c>
      <c r="M164" s="43">
        <f t="shared" si="132"/>
        <v>0</v>
      </c>
      <c r="N164" s="44">
        <f t="shared" si="133"/>
        <v>0</v>
      </c>
      <c r="O164" s="43">
        <f t="shared" ref="O164" si="162">ROUND(M164*SVS_UR_1_1,2)</f>
        <v>0</v>
      </c>
      <c r="P164" s="41">
        <f t="shared" si="140"/>
        <v>1</v>
      </c>
      <c r="Q164" s="42"/>
      <c r="R164" s="43">
        <f t="shared" si="135"/>
        <v>68.37</v>
      </c>
      <c r="S164" s="43">
        <f t="shared" si="136"/>
        <v>0</v>
      </c>
      <c r="T164" s="44">
        <f t="shared" si="137"/>
        <v>0</v>
      </c>
      <c r="U164" s="43" cm="1">
        <f t="array" ref="U164">ROUND(S164*SVS_GrR_1_1,2)</f>
        <v>0</v>
      </c>
    </row>
    <row r="165" spans="1:21" s="45" customFormat="1" ht="24">
      <c r="A165" s="37">
        <f>MAX($A$11:A164)+1</f>
        <v>155</v>
      </c>
      <c r="B165" s="46" t="s">
        <v>511</v>
      </c>
      <c r="C165" s="248">
        <v>3</v>
      </c>
      <c r="D165" s="248" t="s">
        <v>200</v>
      </c>
      <c r="E165" s="38" t="s">
        <v>365</v>
      </c>
      <c r="F165" s="38" t="s">
        <v>71</v>
      </c>
      <c r="G165" s="39" t="s">
        <v>65</v>
      </c>
      <c r="H165" s="40">
        <v>68.37</v>
      </c>
      <c r="I165" s="39">
        <v>3</v>
      </c>
      <c r="J165" s="41">
        <v>112.65</v>
      </c>
      <c r="K165" s="42"/>
      <c r="L165" s="43">
        <f t="shared" si="131"/>
        <v>7701.8805000000011</v>
      </c>
      <c r="M165" s="43">
        <f t="shared" si="132"/>
        <v>0</v>
      </c>
      <c r="N165" s="44">
        <f t="shared" si="133"/>
        <v>0</v>
      </c>
      <c r="O165" s="43">
        <f t="shared" ref="O165" si="163">ROUND(M165*SVS_UR_1_1,2)</f>
        <v>0</v>
      </c>
      <c r="P165" s="41">
        <f t="shared" si="140"/>
        <v>1</v>
      </c>
      <c r="Q165" s="42"/>
      <c r="R165" s="43">
        <f t="shared" si="135"/>
        <v>68.37</v>
      </c>
      <c r="S165" s="43">
        <f t="shared" si="136"/>
        <v>0</v>
      </c>
      <c r="T165" s="44">
        <f t="shared" si="137"/>
        <v>0</v>
      </c>
      <c r="U165" s="43" cm="1">
        <f t="array" ref="U165">ROUND(S165*SVS_GrR_1_1,2)</f>
        <v>0</v>
      </c>
    </row>
    <row r="166" spans="1:21" s="45" customFormat="1" ht="24">
      <c r="A166" s="37">
        <f>MAX($A$11:A165)+1</f>
        <v>156</v>
      </c>
      <c r="B166" s="46" t="s">
        <v>511</v>
      </c>
      <c r="C166" s="248">
        <v>3</v>
      </c>
      <c r="D166" s="248" t="s">
        <v>201</v>
      </c>
      <c r="E166" s="38" t="s">
        <v>365</v>
      </c>
      <c r="F166" s="38" t="s">
        <v>71</v>
      </c>
      <c r="G166" s="39" t="s">
        <v>65</v>
      </c>
      <c r="H166" s="40">
        <v>68.37</v>
      </c>
      <c r="I166" s="39">
        <v>3</v>
      </c>
      <c r="J166" s="41">
        <v>112.65</v>
      </c>
      <c r="K166" s="42"/>
      <c r="L166" s="43">
        <f t="shared" si="131"/>
        <v>7701.8805000000011</v>
      </c>
      <c r="M166" s="43">
        <f t="shared" si="132"/>
        <v>0</v>
      </c>
      <c r="N166" s="44">
        <f t="shared" si="133"/>
        <v>0</v>
      </c>
      <c r="O166" s="43">
        <f t="shared" ref="O166" si="164">ROUND(M166*SVS_UR_1_1,2)</f>
        <v>0</v>
      </c>
      <c r="P166" s="41">
        <f t="shared" si="140"/>
        <v>1</v>
      </c>
      <c r="Q166" s="42"/>
      <c r="R166" s="43">
        <f t="shared" si="135"/>
        <v>68.37</v>
      </c>
      <c r="S166" s="43">
        <f t="shared" si="136"/>
        <v>0</v>
      </c>
      <c r="T166" s="44">
        <f t="shared" si="137"/>
        <v>0</v>
      </c>
      <c r="U166" s="43" cm="1">
        <f t="array" ref="U166">ROUND(S166*SVS_GrR_1_1,2)</f>
        <v>0</v>
      </c>
    </row>
    <row r="167" spans="1:21" s="45" customFormat="1" ht="24">
      <c r="A167" s="37">
        <f>MAX($A$11:A166)+1</f>
        <v>157</v>
      </c>
      <c r="B167" s="46" t="s">
        <v>511</v>
      </c>
      <c r="C167" s="248">
        <v>3</v>
      </c>
      <c r="D167" s="248" t="s">
        <v>202</v>
      </c>
      <c r="E167" s="38" t="s">
        <v>365</v>
      </c>
      <c r="F167" s="38" t="s">
        <v>71</v>
      </c>
      <c r="G167" s="39" t="s">
        <v>65</v>
      </c>
      <c r="H167" s="40">
        <v>67.760000000000005</v>
      </c>
      <c r="I167" s="39">
        <v>3</v>
      </c>
      <c r="J167" s="41">
        <v>112.65</v>
      </c>
      <c r="K167" s="42"/>
      <c r="L167" s="43">
        <f t="shared" si="131"/>
        <v>7633.1640000000007</v>
      </c>
      <c r="M167" s="43">
        <f t="shared" si="132"/>
        <v>0</v>
      </c>
      <c r="N167" s="44">
        <f t="shared" si="133"/>
        <v>0</v>
      </c>
      <c r="O167" s="43">
        <f t="shared" ref="O167" si="165">ROUND(M167*SVS_UR_1_1,2)</f>
        <v>0</v>
      </c>
      <c r="P167" s="41">
        <f t="shared" si="140"/>
        <v>1</v>
      </c>
      <c r="Q167" s="42"/>
      <c r="R167" s="43">
        <f t="shared" si="135"/>
        <v>67.760000000000005</v>
      </c>
      <c r="S167" s="43">
        <f t="shared" si="136"/>
        <v>0</v>
      </c>
      <c r="T167" s="44">
        <f t="shared" si="137"/>
        <v>0</v>
      </c>
      <c r="U167" s="43" cm="1">
        <f t="array" ref="U167">ROUND(S167*SVS_GrR_1_1,2)</f>
        <v>0</v>
      </c>
    </row>
    <row r="168" spans="1:21" s="45" customFormat="1" ht="24">
      <c r="A168" s="37">
        <f>MAX($A$11:A167)+1</f>
        <v>158</v>
      </c>
      <c r="B168" s="46" t="s">
        <v>511</v>
      </c>
      <c r="C168" s="248">
        <v>3</v>
      </c>
      <c r="D168" s="248" t="s">
        <v>203</v>
      </c>
      <c r="E168" s="38" t="s">
        <v>146</v>
      </c>
      <c r="F168" s="38" t="s">
        <v>69</v>
      </c>
      <c r="G168" s="39" t="s">
        <v>88</v>
      </c>
      <c r="H168" s="40">
        <v>11.13</v>
      </c>
      <c r="I168" s="39">
        <v>5</v>
      </c>
      <c r="J168" s="41">
        <v>187.75</v>
      </c>
      <c r="K168" s="42"/>
      <c r="L168" s="43">
        <f t="shared" si="131"/>
        <v>2089.6575000000003</v>
      </c>
      <c r="M168" s="43">
        <f t="shared" si="132"/>
        <v>0</v>
      </c>
      <c r="N168" s="44">
        <f t="shared" si="133"/>
        <v>0</v>
      </c>
      <c r="O168" s="43">
        <f t="shared" ref="O168" si="166">ROUND(M168*SVS_UR_1_1,2)</f>
        <v>0</v>
      </c>
      <c r="P168" s="41">
        <f t="shared" si="140"/>
        <v>1</v>
      </c>
      <c r="Q168" s="42"/>
      <c r="R168" s="43">
        <f t="shared" si="135"/>
        <v>11.13</v>
      </c>
      <c r="S168" s="43">
        <f t="shared" si="136"/>
        <v>0</v>
      </c>
      <c r="T168" s="44">
        <f t="shared" si="137"/>
        <v>0</v>
      </c>
      <c r="U168" s="43" cm="1">
        <f t="array" ref="U168">ROUND(S168*SVS_GrR_1_1,2)</f>
        <v>0</v>
      </c>
    </row>
    <row r="169" spans="1:21" s="45" customFormat="1" ht="24">
      <c r="A169" s="37">
        <f>MAX($A$11:A168)+1</f>
        <v>159</v>
      </c>
      <c r="B169" s="46" t="s">
        <v>511</v>
      </c>
      <c r="C169" s="248">
        <v>3</v>
      </c>
      <c r="D169" s="248" t="s">
        <v>265</v>
      </c>
      <c r="E169" s="38" t="s">
        <v>146</v>
      </c>
      <c r="F169" s="38" t="s">
        <v>69</v>
      </c>
      <c r="G169" s="39" t="s">
        <v>88</v>
      </c>
      <c r="H169" s="40">
        <v>4.2300000000000004</v>
      </c>
      <c r="I169" s="39">
        <v>5</v>
      </c>
      <c r="J169" s="41">
        <v>187.75</v>
      </c>
      <c r="K169" s="42"/>
      <c r="L169" s="43">
        <f t="shared" si="131"/>
        <v>794.18250000000012</v>
      </c>
      <c r="M169" s="43">
        <f t="shared" si="132"/>
        <v>0</v>
      </c>
      <c r="N169" s="44">
        <f t="shared" si="133"/>
        <v>0</v>
      </c>
      <c r="O169" s="43">
        <f t="shared" ref="O169" si="167">ROUND(M169*SVS_UR_1_1,2)</f>
        <v>0</v>
      </c>
      <c r="P169" s="41">
        <f t="shared" si="140"/>
        <v>1</v>
      </c>
      <c r="Q169" s="42"/>
      <c r="R169" s="43">
        <f t="shared" si="135"/>
        <v>4.2300000000000004</v>
      </c>
      <c r="S169" s="43">
        <f t="shared" si="136"/>
        <v>0</v>
      </c>
      <c r="T169" s="44">
        <f t="shared" si="137"/>
        <v>0</v>
      </c>
      <c r="U169" s="43" cm="1">
        <f t="array" ref="U169">ROUND(S169*SVS_GrR_1_1,2)</f>
        <v>0</v>
      </c>
    </row>
    <row r="170" spans="1:21" s="45" customFormat="1" ht="24">
      <c r="A170" s="37">
        <f>MAX($A$11:A169)+1</f>
        <v>160</v>
      </c>
      <c r="B170" s="46" t="s">
        <v>511</v>
      </c>
      <c r="C170" s="248">
        <v>3</v>
      </c>
      <c r="D170" s="248" t="s">
        <v>504</v>
      </c>
      <c r="E170" s="38" t="s">
        <v>146</v>
      </c>
      <c r="F170" s="38" t="s">
        <v>69</v>
      </c>
      <c r="G170" s="39" t="s">
        <v>88</v>
      </c>
      <c r="H170" s="40">
        <v>9.25</v>
      </c>
      <c r="I170" s="39">
        <v>5</v>
      </c>
      <c r="J170" s="41">
        <v>187.75</v>
      </c>
      <c r="K170" s="42"/>
      <c r="L170" s="43">
        <f t="shared" si="131"/>
        <v>1736.6875</v>
      </c>
      <c r="M170" s="43">
        <f t="shared" si="132"/>
        <v>0</v>
      </c>
      <c r="N170" s="44">
        <f t="shared" si="133"/>
        <v>0</v>
      </c>
      <c r="O170" s="43">
        <f t="shared" ref="O170" si="168">ROUND(M170*SVS_UR_1_1,2)</f>
        <v>0</v>
      </c>
      <c r="P170" s="41">
        <f t="shared" si="140"/>
        <v>1</v>
      </c>
      <c r="Q170" s="42"/>
      <c r="R170" s="43">
        <f t="shared" si="135"/>
        <v>9.25</v>
      </c>
      <c r="S170" s="43">
        <f t="shared" si="136"/>
        <v>0</v>
      </c>
      <c r="T170" s="44">
        <f t="shared" si="137"/>
        <v>0</v>
      </c>
      <c r="U170" s="43" cm="1">
        <f t="array" ref="U170">ROUND(S170*SVS_GrR_1_1,2)</f>
        <v>0</v>
      </c>
    </row>
    <row r="171" spans="1:21" s="45" customFormat="1" ht="24">
      <c r="A171" s="37">
        <f>MAX($A$11:A170)+1</f>
        <v>161</v>
      </c>
      <c r="B171" s="46" t="s">
        <v>511</v>
      </c>
      <c r="C171" s="248">
        <v>3</v>
      </c>
      <c r="D171" s="248"/>
      <c r="E171" s="38" t="s">
        <v>82</v>
      </c>
      <c r="F171" s="38" t="s">
        <v>69</v>
      </c>
      <c r="G171" s="39" t="s">
        <v>81</v>
      </c>
      <c r="H171" s="40">
        <v>234.9</v>
      </c>
      <c r="I171" s="39">
        <v>3</v>
      </c>
      <c r="J171" s="41">
        <v>112.65</v>
      </c>
      <c r="K171" s="42"/>
      <c r="L171" s="43">
        <f t="shared" si="131"/>
        <v>26461.485000000001</v>
      </c>
      <c r="M171" s="43">
        <f t="shared" si="132"/>
        <v>0</v>
      </c>
      <c r="N171" s="44">
        <f t="shared" si="133"/>
        <v>0</v>
      </c>
      <c r="O171" s="43">
        <f t="shared" ref="O171" si="169">ROUND(M171*SVS_UR_1_1,2)</f>
        <v>0</v>
      </c>
      <c r="P171" s="41">
        <f t="shared" si="140"/>
        <v>1</v>
      </c>
      <c r="Q171" s="42"/>
      <c r="R171" s="43">
        <f t="shared" si="135"/>
        <v>234.9</v>
      </c>
      <c r="S171" s="43">
        <f t="shared" si="136"/>
        <v>0</v>
      </c>
      <c r="T171" s="44">
        <f t="shared" si="137"/>
        <v>0</v>
      </c>
      <c r="U171" s="43" cm="1">
        <f t="array" ref="U171">ROUND(S171*SVS_GrR_1_1,2)</f>
        <v>0</v>
      </c>
    </row>
    <row r="172" spans="1:21" s="45" customFormat="1">
      <c r="A172" s="195"/>
      <c r="B172" s="195"/>
      <c r="C172" s="195"/>
      <c r="D172" s="195"/>
      <c r="E172" s="195"/>
      <c r="F172" s="195"/>
      <c r="G172" s="195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S172" s="195"/>
      <c r="T172" s="195"/>
      <c r="U172" s="195"/>
    </row>
    <row r="173" spans="1:21">
      <c r="I173" s="98"/>
      <c r="L173" s="49"/>
    </row>
    <row r="174" spans="1:21">
      <c r="A174" s="52"/>
      <c r="B174" s="53"/>
      <c r="C174" s="54" t="str">
        <f>"weil "&amp;COUNTA($A:$A)-SUBTOTAL(103,$A:$A)&amp;" Zeile(n) Ausgeblendet"</f>
        <v>weil 0 Zeile(n) Ausgeblendet</v>
      </c>
      <c r="D174" s="53" t="str">
        <f>"oder Abgefiltert sind, Teilsummen:"</f>
        <v>oder Abgefiltert sind, Teilsummen:</v>
      </c>
      <c r="E174" s="54"/>
      <c r="F174" s="54"/>
      <c r="G174" s="55"/>
      <c r="H174" s="56">
        <f>SUBTOTAL(109,H11:H171)</f>
        <v>6715.5400000000009</v>
      </c>
      <c r="I174" s="101"/>
      <c r="J174" s="96" t="s">
        <v>938</v>
      </c>
      <c r="K174" s="57">
        <f>SUBTOTAL(103,I11:I171)</f>
        <v>149</v>
      </c>
      <c r="L174" s="56">
        <f>SUBTOTAL(109,L11:L171)</f>
        <v>759263.94760000054</v>
      </c>
      <c r="M174" s="56">
        <f>SUBTOTAL(109,M11:M171)</f>
        <v>0</v>
      </c>
      <c r="N174" s="58"/>
      <c r="O174" s="56">
        <f>SUBTOTAL(109,O11:O171)</f>
        <v>0</v>
      </c>
    </row>
    <row r="175" spans="1:21">
      <c r="H175" s="59"/>
      <c r="I175" s="98"/>
      <c r="L175" s="49"/>
    </row>
    <row r="176" spans="1:21">
      <c r="A176" s="60" t="s">
        <v>23</v>
      </c>
      <c r="B176" s="60"/>
      <c r="C176" s="61"/>
      <c r="D176" s="62"/>
      <c r="E176" s="62"/>
      <c r="F176" s="63"/>
      <c r="G176" s="64"/>
      <c r="H176" s="65"/>
      <c r="I176" s="99"/>
      <c r="J176" s="99"/>
      <c r="K176" s="65"/>
      <c r="L176" s="65"/>
      <c r="M176" s="65"/>
      <c r="N176" s="65"/>
      <c r="O176" s="65"/>
    </row>
    <row r="177" spans="1:15" ht="6" customHeight="1">
      <c r="A177" s="60"/>
      <c r="B177" s="60"/>
      <c r="C177" s="61"/>
      <c r="D177" s="62"/>
      <c r="E177" s="62"/>
      <c r="F177" s="63"/>
      <c r="G177" s="64"/>
      <c r="H177" s="65"/>
      <c r="I177" s="99"/>
      <c r="J177" s="99"/>
      <c r="K177" s="65"/>
      <c r="L177" s="65"/>
      <c r="M177" s="65"/>
      <c r="N177" s="65"/>
      <c r="O177" s="65"/>
    </row>
    <row r="178" spans="1:15">
      <c r="A178" s="47" t="s">
        <v>24</v>
      </c>
      <c r="B178" s="47" t="s">
        <v>25</v>
      </c>
      <c r="D178" s="29" t="s">
        <v>26</v>
      </c>
      <c r="E178" s="66" t="s">
        <v>27</v>
      </c>
      <c r="J178" s="29"/>
      <c r="K178" s="49"/>
      <c r="L178" s="49"/>
      <c r="M178" s="49"/>
      <c r="N178" s="49"/>
      <c r="O178" s="49"/>
    </row>
    <row r="179" spans="1:15">
      <c r="A179" s="47" t="s">
        <v>12</v>
      </c>
      <c r="B179" s="47" t="s">
        <v>28</v>
      </c>
      <c r="D179" s="29" t="s">
        <v>29</v>
      </c>
      <c r="E179" s="66" t="s">
        <v>30</v>
      </c>
      <c r="J179" s="29"/>
      <c r="K179" s="49"/>
      <c r="L179" s="49"/>
      <c r="M179" s="49"/>
      <c r="N179" s="49"/>
      <c r="O179" s="49"/>
    </row>
    <row r="180" spans="1:15">
      <c r="A180" s="47" t="s">
        <v>31</v>
      </c>
      <c r="B180" s="47" t="s">
        <v>32</v>
      </c>
      <c r="D180" s="62" t="s">
        <v>48</v>
      </c>
      <c r="E180" s="67" t="s">
        <v>49</v>
      </c>
      <c r="J180" s="29"/>
      <c r="K180" s="49"/>
      <c r="L180" s="49"/>
      <c r="M180" s="49"/>
      <c r="N180" s="49"/>
      <c r="O180" s="49"/>
    </row>
    <row r="181" spans="1:15">
      <c r="A181" s="47" t="s">
        <v>33</v>
      </c>
      <c r="B181" s="47" t="s">
        <v>34</v>
      </c>
      <c r="D181" s="68" t="s">
        <v>35</v>
      </c>
      <c r="E181" s="48" t="s">
        <v>36</v>
      </c>
      <c r="J181" s="29"/>
      <c r="K181" s="49"/>
      <c r="L181" s="49"/>
      <c r="M181" s="49"/>
      <c r="N181" s="49"/>
      <c r="O181" s="49"/>
    </row>
    <row r="182" spans="1:15">
      <c r="J182" s="29"/>
      <c r="K182" s="49"/>
      <c r="L182" s="49"/>
      <c r="M182" s="49"/>
      <c r="N182" s="49"/>
      <c r="O182" s="49"/>
    </row>
    <row r="183" spans="1:15">
      <c r="I183" s="97"/>
      <c r="J183" s="97"/>
      <c r="K183" s="24"/>
      <c r="L183" s="24"/>
      <c r="M183" s="24"/>
      <c r="N183" s="24"/>
      <c r="O183" s="24"/>
    </row>
  </sheetData>
  <sheetProtection algorithmName="SHA-512" hashValue="psJ86qRytMj6ZKVnn4ScBFVStiu4ureqFrOJJTiqqXqvuvJBxL6QDvdSbJR7+FegFBIMorLYj9ioUvZd+xwNGQ==" saltValue="Ssmc/uM205DJ32YzghpJ0Q==" spinCount="100000" sheet="1" objects="1" scenarios="1" formatColumns="0" formatRows="0" autoFilter="0"/>
  <autoFilter ref="A9:U171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41" priority="3">
      <formula>$A$1&lt;&gt;""</formula>
    </cfRule>
  </conditionalFormatting>
  <conditionalFormatting sqref="A174:O174">
    <cfRule type="expression" dxfId="240" priority="2">
      <formula>IF(SUBTOTAL(103,$A:$A)=COUNTA($A:$A),TRUE,FALSE)</formula>
    </cfRule>
  </conditionalFormatting>
  <conditionalFormatting sqref="B11:I13 B14:H14 B15:I48 B49:H49 B50:I56 B57:H57 B58:I96 B97:H102 B103:I107 B108:H108 B109:I110 B111:H111 B112:I151 B152:H152 B153:I171">
    <cfRule type="expression" dxfId="239" priority="4">
      <formula>AND(NOT(ISBLANK($E$8)),SEARCH($E$8,$B11&amp;$C11&amp;$D11&amp;$E11&amp;$F11&amp;$G11&amp;$H11))</formula>
    </cfRule>
    <cfRule type="expression" dxfId="238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37" priority="1">
      <formula>F4&lt;&gt;""</formula>
    </cfRule>
  </conditionalFormatting>
  <conditionalFormatting sqref="K4">
    <cfRule type="expression" dxfId="236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08C1-7DED-4A5C-9992-CAAE78D4976E}">
  <sheetPr>
    <tabColor theme="6" tint="0.59999389629810485"/>
    <pageSetUpPr fitToPage="1"/>
  </sheetPr>
  <dimension ref="A1:U46"/>
  <sheetViews>
    <sheetView showGridLines="0" zoomScaleNormal="100" workbookViewId="0">
      <pane ySplit="10" topLeftCell="A11" activePane="bottomLeft" state="frozen"/>
      <selection activeCell="F38" sqref="F37:F38"/>
      <selection pane="bottomLeft" activeCell="B12" sqref="B12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IF(OR(COUNTIF(K11:K34,"&gt;0")&lt;&gt;COUNT(I11:I34),$O$5=""),"Das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567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922</v>
      </c>
      <c r="C5" s="241"/>
      <c r="D5" s="205" t="s">
        <v>46</v>
      </c>
      <c r="E5" s="209" t="str" cm="1">
        <f t="array" aca="1" ref="E5" ca="1">MID(CELL("dateiname",A2),FIND("]",CELL("dateiname",A2))+7,2)</f>
        <v>11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235</v>
      </c>
      <c r="P6" s="227"/>
      <c r="Q6" s="227"/>
      <c r="R6" s="227"/>
      <c r="S6" s="227"/>
      <c r="T6" s="224" t="s">
        <v>376</v>
      </c>
      <c r="U6" s="225">
        <v>16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COUNTA(I11:I34)</f>
        <v>22</v>
      </c>
      <c r="P7" s="227"/>
      <c r="Q7" s="227"/>
      <c r="R7" s="227"/>
      <c r="S7" s="227"/>
      <c r="T7" s="226" t="s">
        <v>329</v>
      </c>
      <c r="U7" s="229">
        <f>COUNTA(P11:P34)</f>
        <v>19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SUM(H11:H34)</f>
        <v>1147.8800000000003</v>
      </c>
      <c r="I10" s="201"/>
      <c r="J10" s="200" t="s">
        <v>59</v>
      </c>
      <c r="K10" s="202">
        <f>IFERROR(L10/M10,0)</f>
        <v>0</v>
      </c>
      <c r="L10" s="203">
        <f>SUM(L11:L34)</f>
        <v>189108.31200000001</v>
      </c>
      <c r="M10" s="203">
        <f>SUM(M11:M34)</f>
        <v>0</v>
      </c>
      <c r="N10" s="199"/>
      <c r="O10" s="203">
        <f>SUM(O11:O34)</f>
        <v>0</v>
      </c>
      <c r="P10" s="200" t="s">
        <v>59</v>
      </c>
      <c r="Q10" s="202">
        <f>IFERROR(R10/S10,0)</f>
        <v>0</v>
      </c>
      <c r="R10" s="203">
        <f>SUM(R11:R34)</f>
        <v>1012.59</v>
      </c>
      <c r="S10" s="203">
        <f>SUM(S11:S34)</f>
        <v>0</v>
      </c>
      <c r="T10" s="199"/>
      <c r="U10" s="203">
        <f>SUM(U11:U34)</f>
        <v>0</v>
      </c>
    </row>
    <row r="11" spans="1:21" s="45" customFormat="1" ht="24">
      <c r="A11" s="37">
        <v>1</v>
      </c>
      <c r="B11" s="46" t="s">
        <v>567</v>
      </c>
      <c r="C11" s="248">
        <v>0</v>
      </c>
      <c r="D11" s="248">
        <v>25</v>
      </c>
      <c r="E11" s="38" t="s">
        <v>568</v>
      </c>
      <c r="F11" s="38" t="s">
        <v>71</v>
      </c>
      <c r="G11" s="39" t="s">
        <v>305</v>
      </c>
      <c r="H11" s="40">
        <v>689.66</v>
      </c>
      <c r="I11" s="39">
        <v>5</v>
      </c>
      <c r="J11" s="41">
        <v>187.75</v>
      </c>
      <c r="K11" s="42"/>
      <c r="L11" s="43">
        <f t="shared" ref="L11:L34" si="0">H11*J11</f>
        <v>129483.66499999999</v>
      </c>
      <c r="M11" s="43">
        <f t="shared" ref="M11:M34" si="1">IFERROR(L11/K11,0)</f>
        <v>0</v>
      </c>
      <c r="N11" s="44">
        <f t="shared" ref="N11:N34" si="2">IF(O11&gt;0,O11/J11,0)</f>
        <v>0</v>
      </c>
      <c r="O11" s="43">
        <f t="shared" ref="O11" si="3">ROUND(M11*SVS_UR_1_1,2)</f>
        <v>0</v>
      </c>
      <c r="P11" s="41">
        <f t="shared" ref="P11:P34" si="4">IF(I11&gt;=1,1,0)</f>
        <v>1</v>
      </c>
      <c r="Q11" s="42"/>
      <c r="R11" s="43">
        <f t="shared" ref="R11:R34" si="5">H11*P11</f>
        <v>689.66</v>
      </c>
      <c r="S11" s="43">
        <f t="shared" ref="S11:S34" si="6">IFERROR(R11/Q11,0)</f>
        <v>0</v>
      </c>
      <c r="T11" s="44">
        <f t="shared" ref="T11:T34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567</v>
      </c>
      <c r="C12" s="248">
        <v>0</v>
      </c>
      <c r="D12" s="248">
        <v>24</v>
      </c>
      <c r="E12" s="38" t="s">
        <v>147</v>
      </c>
      <c r="F12" s="38" t="s">
        <v>71</v>
      </c>
      <c r="G12" s="39" t="s">
        <v>42</v>
      </c>
      <c r="H12" s="40">
        <v>18.21</v>
      </c>
      <c r="I12" s="39">
        <v>0.23</v>
      </c>
      <c r="J12" s="41">
        <v>12</v>
      </c>
      <c r="K12" s="42"/>
      <c r="L12" s="43">
        <f t="shared" si="0"/>
        <v>218.52</v>
      </c>
      <c r="M12" s="43">
        <f t="shared" si="1"/>
        <v>0</v>
      </c>
      <c r="N12" s="44">
        <f t="shared" si="2"/>
        <v>0</v>
      </c>
      <c r="O12" s="43">
        <f t="shared" ref="O12" si="8">ROUND(M12*SVS_UR_1_1,2)</f>
        <v>0</v>
      </c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567</v>
      </c>
      <c r="C13" s="248">
        <v>0</v>
      </c>
      <c r="D13" s="248">
        <v>23</v>
      </c>
      <c r="E13" s="38" t="s">
        <v>510</v>
      </c>
      <c r="F13" s="38" t="s">
        <v>352</v>
      </c>
      <c r="G13" s="39" t="s">
        <v>81</v>
      </c>
      <c r="H13" s="40">
        <v>25.1</v>
      </c>
      <c r="I13" s="39">
        <v>5</v>
      </c>
      <c r="J13" s="41">
        <v>187.75</v>
      </c>
      <c r="K13" s="42"/>
      <c r="L13" s="43">
        <f t="shared" si="0"/>
        <v>4712.5250000000005</v>
      </c>
      <c r="M13" s="43">
        <f t="shared" si="1"/>
        <v>0</v>
      </c>
      <c r="N13" s="44">
        <f t="shared" si="2"/>
        <v>0</v>
      </c>
      <c r="O13" s="43">
        <f t="shared" ref="O13" si="9">ROUND(M13*SVS_UR_1_1,2)</f>
        <v>0</v>
      </c>
      <c r="P13" s="41">
        <f t="shared" si="4"/>
        <v>1</v>
      </c>
      <c r="Q13" s="42"/>
      <c r="R13" s="43">
        <f t="shared" si="5"/>
        <v>25.1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567</v>
      </c>
      <c r="C14" s="248">
        <v>0</v>
      </c>
      <c r="D14" s="248">
        <v>22</v>
      </c>
      <c r="E14" s="38" t="s">
        <v>141</v>
      </c>
      <c r="F14" s="38" t="s">
        <v>71</v>
      </c>
      <c r="G14" s="39" t="s">
        <v>75</v>
      </c>
      <c r="H14" s="40">
        <v>10.53</v>
      </c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</row>
    <row r="15" spans="1:21" s="45" customFormat="1" ht="24">
      <c r="A15" s="37">
        <f>MAX($A$11:A14)+1</f>
        <v>5</v>
      </c>
      <c r="B15" s="46" t="s">
        <v>567</v>
      </c>
      <c r="C15" s="248">
        <v>0</v>
      </c>
      <c r="D15" s="248">
        <v>21</v>
      </c>
      <c r="E15" s="38" t="s">
        <v>419</v>
      </c>
      <c r="F15" s="38" t="s">
        <v>352</v>
      </c>
      <c r="G15" s="39" t="s">
        <v>88</v>
      </c>
      <c r="H15" s="40">
        <v>14.74</v>
      </c>
      <c r="I15" s="39">
        <v>5</v>
      </c>
      <c r="J15" s="41">
        <v>187.75</v>
      </c>
      <c r="K15" s="42"/>
      <c r="L15" s="43">
        <f t="shared" si="0"/>
        <v>2767.4349999999999</v>
      </c>
      <c r="M15" s="43">
        <f t="shared" si="1"/>
        <v>0</v>
      </c>
      <c r="N15" s="44">
        <f t="shared" si="2"/>
        <v>0</v>
      </c>
      <c r="O15" s="43">
        <f t="shared" ref="O15" si="10">ROUND(M15*SVS_UR_1_1,2)</f>
        <v>0</v>
      </c>
      <c r="P15" s="41">
        <f t="shared" si="4"/>
        <v>1</v>
      </c>
      <c r="Q15" s="42"/>
      <c r="R15" s="43">
        <f t="shared" si="5"/>
        <v>14.74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567</v>
      </c>
      <c r="C16" s="248">
        <v>0</v>
      </c>
      <c r="D16" s="248">
        <v>20</v>
      </c>
      <c r="E16" s="38" t="s">
        <v>146</v>
      </c>
      <c r="F16" s="38" t="s">
        <v>71</v>
      </c>
      <c r="G16" s="39" t="s">
        <v>88</v>
      </c>
      <c r="H16" s="40">
        <v>4.59</v>
      </c>
      <c r="I16" s="39">
        <v>5</v>
      </c>
      <c r="J16" s="41">
        <v>187.75</v>
      </c>
      <c r="K16" s="42"/>
      <c r="L16" s="43">
        <f t="shared" si="0"/>
        <v>861.77249999999992</v>
      </c>
      <c r="M16" s="43">
        <f t="shared" si="1"/>
        <v>0</v>
      </c>
      <c r="N16" s="44">
        <f t="shared" si="2"/>
        <v>0</v>
      </c>
      <c r="O16" s="43">
        <f t="shared" ref="O16" si="11">ROUND(M16*SVS_UR_1_1,2)</f>
        <v>0</v>
      </c>
      <c r="P16" s="41">
        <f t="shared" si="4"/>
        <v>1</v>
      </c>
      <c r="Q16" s="42"/>
      <c r="R16" s="43">
        <f t="shared" si="5"/>
        <v>4.59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567</v>
      </c>
      <c r="C17" s="248">
        <v>0</v>
      </c>
      <c r="D17" s="248">
        <v>19</v>
      </c>
      <c r="E17" s="38" t="s">
        <v>147</v>
      </c>
      <c r="F17" s="38" t="s">
        <v>71</v>
      </c>
      <c r="G17" s="39" t="s">
        <v>42</v>
      </c>
      <c r="H17" s="40">
        <v>9.2899999999999991</v>
      </c>
      <c r="I17" s="39">
        <v>0.23</v>
      </c>
      <c r="J17" s="41">
        <v>12</v>
      </c>
      <c r="K17" s="42"/>
      <c r="L17" s="43">
        <f t="shared" si="0"/>
        <v>111.47999999999999</v>
      </c>
      <c r="M17" s="43">
        <f t="shared" si="1"/>
        <v>0</v>
      </c>
      <c r="N17" s="44">
        <f t="shared" si="2"/>
        <v>0</v>
      </c>
      <c r="O17" s="43">
        <f t="shared" ref="O17" si="12">ROUND(M17*SVS_UR_1_1,2)</f>
        <v>0</v>
      </c>
      <c r="P17" s="138"/>
      <c r="Q17" s="138"/>
      <c r="R17" s="138"/>
      <c r="S17" s="138"/>
      <c r="T17" s="138"/>
      <c r="U17" s="138"/>
    </row>
    <row r="18" spans="1:21" s="45" customFormat="1" ht="24">
      <c r="A18" s="37">
        <f>MAX($A$11:A17)+1</f>
        <v>8</v>
      </c>
      <c r="B18" s="46" t="s">
        <v>567</v>
      </c>
      <c r="C18" s="248">
        <v>0</v>
      </c>
      <c r="D18" s="248">
        <v>18</v>
      </c>
      <c r="E18" s="38" t="s">
        <v>82</v>
      </c>
      <c r="F18" s="38" t="s">
        <v>352</v>
      </c>
      <c r="G18" s="39" t="s">
        <v>81</v>
      </c>
      <c r="H18" s="40">
        <v>75.63</v>
      </c>
      <c r="I18" s="39">
        <v>5</v>
      </c>
      <c r="J18" s="41">
        <v>187.75</v>
      </c>
      <c r="K18" s="42"/>
      <c r="L18" s="43">
        <f t="shared" si="0"/>
        <v>14199.532499999999</v>
      </c>
      <c r="M18" s="43">
        <f t="shared" si="1"/>
        <v>0</v>
      </c>
      <c r="N18" s="44">
        <f t="shared" si="2"/>
        <v>0</v>
      </c>
      <c r="O18" s="43">
        <f t="shared" ref="O18" si="13">ROUND(M18*SVS_UR_1_1,2)</f>
        <v>0</v>
      </c>
      <c r="P18" s="41">
        <f t="shared" si="4"/>
        <v>1</v>
      </c>
      <c r="Q18" s="42"/>
      <c r="R18" s="43">
        <f t="shared" si="5"/>
        <v>75.63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567</v>
      </c>
      <c r="C19" s="248">
        <v>0</v>
      </c>
      <c r="D19" s="248">
        <v>16</v>
      </c>
      <c r="E19" s="38" t="s">
        <v>494</v>
      </c>
      <c r="F19" s="38" t="s">
        <v>74</v>
      </c>
      <c r="G19" s="39" t="s">
        <v>75</v>
      </c>
      <c r="H19" s="40">
        <v>30.22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1" s="45" customFormat="1" ht="24">
      <c r="A20" s="37">
        <f>MAX($A$11:A19)+1</f>
        <v>10</v>
      </c>
      <c r="B20" s="46" t="s">
        <v>567</v>
      </c>
      <c r="C20" s="248">
        <v>0</v>
      </c>
      <c r="D20" s="248">
        <v>15</v>
      </c>
      <c r="E20" s="38" t="s">
        <v>322</v>
      </c>
      <c r="F20" s="38" t="s">
        <v>352</v>
      </c>
      <c r="G20" s="39" t="s">
        <v>78</v>
      </c>
      <c r="H20" s="40">
        <v>5.7</v>
      </c>
      <c r="I20" s="39">
        <v>2</v>
      </c>
      <c r="J20" s="41">
        <v>75.099999999999994</v>
      </c>
      <c r="K20" s="42"/>
      <c r="L20" s="43">
        <f t="shared" si="0"/>
        <v>428.07</v>
      </c>
      <c r="M20" s="43">
        <f t="shared" si="1"/>
        <v>0</v>
      </c>
      <c r="N20" s="44">
        <f t="shared" si="2"/>
        <v>0</v>
      </c>
      <c r="O20" s="43">
        <f t="shared" ref="O20" si="14">ROUND(M20*SVS_UR_1_1,2)</f>
        <v>0</v>
      </c>
      <c r="P20" s="41">
        <f t="shared" si="4"/>
        <v>1</v>
      </c>
      <c r="Q20" s="42"/>
      <c r="R20" s="43">
        <f t="shared" si="5"/>
        <v>5.7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567</v>
      </c>
      <c r="C21" s="248">
        <v>0</v>
      </c>
      <c r="D21" s="248">
        <v>14</v>
      </c>
      <c r="E21" s="38" t="s">
        <v>510</v>
      </c>
      <c r="F21" s="38" t="s">
        <v>352</v>
      </c>
      <c r="G21" s="39" t="s">
        <v>81</v>
      </c>
      <c r="H21" s="40">
        <v>5.68</v>
      </c>
      <c r="I21" s="39">
        <v>5</v>
      </c>
      <c r="J21" s="41">
        <v>187.75</v>
      </c>
      <c r="K21" s="42"/>
      <c r="L21" s="43">
        <f t="shared" si="0"/>
        <v>1066.4199999999998</v>
      </c>
      <c r="M21" s="43">
        <f t="shared" si="1"/>
        <v>0</v>
      </c>
      <c r="N21" s="44">
        <f t="shared" si="2"/>
        <v>0</v>
      </c>
      <c r="O21" s="43">
        <f t="shared" ref="O21" si="15">ROUND(M21*SVS_UR_1_1,2)</f>
        <v>0</v>
      </c>
      <c r="P21" s="41">
        <f t="shared" si="4"/>
        <v>1</v>
      </c>
      <c r="Q21" s="42"/>
      <c r="R21" s="43">
        <f t="shared" si="5"/>
        <v>5.68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567</v>
      </c>
      <c r="C22" s="248">
        <v>0</v>
      </c>
      <c r="D22" s="248">
        <v>13</v>
      </c>
      <c r="E22" s="38" t="s">
        <v>510</v>
      </c>
      <c r="F22" s="38" t="s">
        <v>352</v>
      </c>
      <c r="G22" s="39" t="s">
        <v>81</v>
      </c>
      <c r="H22" s="40">
        <v>18.91</v>
      </c>
      <c r="I22" s="39">
        <v>5</v>
      </c>
      <c r="J22" s="41">
        <v>187.75</v>
      </c>
      <c r="K22" s="42"/>
      <c r="L22" s="43">
        <f t="shared" si="0"/>
        <v>3550.3525</v>
      </c>
      <c r="M22" s="43">
        <f t="shared" si="1"/>
        <v>0</v>
      </c>
      <c r="N22" s="44">
        <f t="shared" si="2"/>
        <v>0</v>
      </c>
      <c r="O22" s="43">
        <f t="shared" ref="O22" si="16">ROUND(M22*SVS_UR_1_1,2)</f>
        <v>0</v>
      </c>
      <c r="P22" s="41">
        <f t="shared" si="4"/>
        <v>1</v>
      </c>
      <c r="Q22" s="42"/>
      <c r="R22" s="43">
        <f t="shared" si="5"/>
        <v>18.91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567</v>
      </c>
      <c r="C23" s="248">
        <v>0</v>
      </c>
      <c r="D23" s="248">
        <v>12</v>
      </c>
      <c r="E23" s="38" t="s">
        <v>419</v>
      </c>
      <c r="F23" s="38" t="s">
        <v>69</v>
      </c>
      <c r="G23" s="39" t="s">
        <v>88</v>
      </c>
      <c r="H23" s="40">
        <v>20.5</v>
      </c>
      <c r="I23" s="39">
        <v>5</v>
      </c>
      <c r="J23" s="41">
        <v>187.75</v>
      </c>
      <c r="K23" s="42"/>
      <c r="L23" s="43">
        <f t="shared" si="0"/>
        <v>3848.875</v>
      </c>
      <c r="M23" s="43">
        <f t="shared" si="1"/>
        <v>0</v>
      </c>
      <c r="N23" s="44">
        <f t="shared" si="2"/>
        <v>0</v>
      </c>
      <c r="O23" s="43">
        <f t="shared" ref="O23" si="17">ROUND(M23*SVS_UR_1_1,2)</f>
        <v>0</v>
      </c>
      <c r="P23" s="41">
        <f t="shared" si="4"/>
        <v>1</v>
      </c>
      <c r="Q23" s="42"/>
      <c r="R23" s="43">
        <f t="shared" si="5"/>
        <v>20.5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567</v>
      </c>
      <c r="C24" s="248">
        <v>0</v>
      </c>
      <c r="D24" s="248">
        <v>11</v>
      </c>
      <c r="E24" s="38" t="s">
        <v>419</v>
      </c>
      <c r="F24" s="38" t="s">
        <v>69</v>
      </c>
      <c r="G24" s="39" t="s">
        <v>88</v>
      </c>
      <c r="H24" s="40">
        <v>2.62</v>
      </c>
      <c r="I24" s="39">
        <v>5</v>
      </c>
      <c r="J24" s="41">
        <v>187.75</v>
      </c>
      <c r="K24" s="42"/>
      <c r="L24" s="43">
        <f t="shared" si="0"/>
        <v>491.90500000000003</v>
      </c>
      <c r="M24" s="43">
        <f t="shared" si="1"/>
        <v>0</v>
      </c>
      <c r="N24" s="44">
        <f t="shared" si="2"/>
        <v>0</v>
      </c>
      <c r="O24" s="43">
        <f t="shared" ref="O24" si="18">ROUND(M24*SVS_UR_1_1,2)</f>
        <v>0</v>
      </c>
      <c r="P24" s="41">
        <f t="shared" si="4"/>
        <v>1</v>
      </c>
      <c r="Q24" s="42"/>
      <c r="R24" s="43">
        <f t="shared" si="5"/>
        <v>2.62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567</v>
      </c>
      <c r="C25" s="248">
        <v>0</v>
      </c>
      <c r="D25" s="248">
        <v>10</v>
      </c>
      <c r="E25" s="38" t="s">
        <v>146</v>
      </c>
      <c r="F25" s="38" t="s">
        <v>69</v>
      </c>
      <c r="G25" s="39" t="s">
        <v>88</v>
      </c>
      <c r="H25" s="40">
        <v>6.81</v>
      </c>
      <c r="I25" s="39">
        <v>5</v>
      </c>
      <c r="J25" s="41">
        <v>187.75</v>
      </c>
      <c r="K25" s="42"/>
      <c r="L25" s="43">
        <f t="shared" si="0"/>
        <v>1278.5774999999999</v>
      </c>
      <c r="M25" s="43">
        <f t="shared" si="1"/>
        <v>0</v>
      </c>
      <c r="N25" s="44">
        <f t="shared" si="2"/>
        <v>0</v>
      </c>
      <c r="O25" s="43">
        <f t="shared" ref="O25" si="19">ROUND(M25*SVS_UR_1_1,2)</f>
        <v>0</v>
      </c>
      <c r="P25" s="41">
        <f t="shared" si="4"/>
        <v>1</v>
      </c>
      <c r="Q25" s="42"/>
      <c r="R25" s="43">
        <f t="shared" si="5"/>
        <v>6.81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567</v>
      </c>
      <c r="C26" s="248">
        <v>0</v>
      </c>
      <c r="D26" s="248">
        <v>9</v>
      </c>
      <c r="E26" s="38" t="s">
        <v>147</v>
      </c>
      <c r="F26" s="38" t="s">
        <v>71</v>
      </c>
      <c r="G26" s="39" t="s">
        <v>42</v>
      </c>
      <c r="H26" s="40">
        <v>67.040000000000006</v>
      </c>
      <c r="I26" s="39">
        <v>0.23</v>
      </c>
      <c r="J26" s="41">
        <v>12</v>
      </c>
      <c r="K26" s="42"/>
      <c r="L26" s="43">
        <f t="shared" si="0"/>
        <v>804.48</v>
      </c>
      <c r="M26" s="43">
        <f t="shared" si="1"/>
        <v>0</v>
      </c>
      <c r="N26" s="44">
        <f t="shared" si="2"/>
        <v>0</v>
      </c>
      <c r="O26" s="43">
        <f t="shared" ref="O26" si="20">ROUND(M26*SVS_UR_1_1,2)</f>
        <v>0</v>
      </c>
      <c r="P26" s="138"/>
      <c r="Q26" s="138"/>
      <c r="R26" s="138"/>
      <c r="S26" s="138"/>
      <c r="T26" s="138"/>
      <c r="U26" s="138"/>
    </row>
    <row r="27" spans="1:21" s="45" customFormat="1" ht="24">
      <c r="A27" s="37">
        <f>MAX($A$11:A26)+1</f>
        <v>17</v>
      </c>
      <c r="B27" s="46" t="s">
        <v>567</v>
      </c>
      <c r="C27" s="248">
        <v>0</v>
      </c>
      <c r="D27" s="248">
        <v>8</v>
      </c>
      <c r="E27" s="38" t="s">
        <v>419</v>
      </c>
      <c r="F27" s="38" t="s">
        <v>69</v>
      </c>
      <c r="G27" s="39" t="s">
        <v>88</v>
      </c>
      <c r="H27" s="40">
        <v>20.5</v>
      </c>
      <c r="I27" s="39">
        <v>5</v>
      </c>
      <c r="J27" s="41">
        <v>187.75</v>
      </c>
      <c r="K27" s="42"/>
      <c r="L27" s="43">
        <f t="shared" si="0"/>
        <v>3848.875</v>
      </c>
      <c r="M27" s="43">
        <f t="shared" si="1"/>
        <v>0</v>
      </c>
      <c r="N27" s="44">
        <f t="shared" si="2"/>
        <v>0</v>
      </c>
      <c r="O27" s="43">
        <f t="shared" ref="O27" si="21">ROUND(M27*SVS_UR_1_1,2)</f>
        <v>0</v>
      </c>
      <c r="P27" s="41">
        <f t="shared" si="4"/>
        <v>1</v>
      </c>
      <c r="Q27" s="42"/>
      <c r="R27" s="43">
        <f t="shared" si="5"/>
        <v>20.5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567</v>
      </c>
      <c r="C28" s="248">
        <v>0</v>
      </c>
      <c r="D28" s="248">
        <v>7</v>
      </c>
      <c r="E28" s="38" t="s">
        <v>146</v>
      </c>
      <c r="F28" s="38" t="s">
        <v>69</v>
      </c>
      <c r="G28" s="39" t="s">
        <v>88</v>
      </c>
      <c r="H28" s="40">
        <v>6.94</v>
      </c>
      <c r="I28" s="39">
        <v>5</v>
      </c>
      <c r="J28" s="41">
        <v>187.75</v>
      </c>
      <c r="K28" s="42"/>
      <c r="L28" s="43">
        <f t="shared" si="0"/>
        <v>1302.9850000000001</v>
      </c>
      <c r="M28" s="43">
        <f t="shared" si="1"/>
        <v>0</v>
      </c>
      <c r="N28" s="44">
        <f t="shared" si="2"/>
        <v>0</v>
      </c>
      <c r="O28" s="43">
        <f t="shared" ref="O28" si="22">ROUND(M28*SVS_UR_1_1,2)</f>
        <v>0</v>
      </c>
      <c r="P28" s="41">
        <f t="shared" si="4"/>
        <v>1</v>
      </c>
      <c r="Q28" s="42"/>
      <c r="R28" s="43">
        <f t="shared" si="5"/>
        <v>6.94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567</v>
      </c>
      <c r="C29" s="248">
        <v>0</v>
      </c>
      <c r="D29" s="248">
        <v>6</v>
      </c>
      <c r="E29" s="38" t="s">
        <v>419</v>
      </c>
      <c r="F29" s="38" t="s">
        <v>69</v>
      </c>
      <c r="G29" s="39" t="s">
        <v>88</v>
      </c>
      <c r="H29" s="40">
        <v>2.73</v>
      </c>
      <c r="I29" s="39">
        <v>5</v>
      </c>
      <c r="J29" s="41">
        <v>187.75</v>
      </c>
      <c r="K29" s="42"/>
      <c r="L29" s="43">
        <f t="shared" si="0"/>
        <v>512.5575</v>
      </c>
      <c r="M29" s="43">
        <f t="shared" si="1"/>
        <v>0</v>
      </c>
      <c r="N29" s="44">
        <f t="shared" si="2"/>
        <v>0</v>
      </c>
      <c r="O29" s="43">
        <f t="shared" ref="O29" si="23">ROUND(M29*SVS_UR_1_1,2)</f>
        <v>0</v>
      </c>
      <c r="P29" s="41">
        <f t="shared" si="4"/>
        <v>1</v>
      </c>
      <c r="Q29" s="42"/>
      <c r="R29" s="43">
        <f t="shared" si="5"/>
        <v>2.73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567</v>
      </c>
      <c r="C30" s="248">
        <v>0</v>
      </c>
      <c r="D30" s="248">
        <v>5</v>
      </c>
      <c r="E30" s="38" t="s">
        <v>510</v>
      </c>
      <c r="F30" s="38" t="s">
        <v>352</v>
      </c>
      <c r="G30" s="39" t="s">
        <v>81</v>
      </c>
      <c r="H30" s="40">
        <v>19.21</v>
      </c>
      <c r="I30" s="39">
        <v>5</v>
      </c>
      <c r="J30" s="41">
        <v>187.75</v>
      </c>
      <c r="K30" s="42"/>
      <c r="L30" s="43">
        <f t="shared" si="0"/>
        <v>3606.6775000000002</v>
      </c>
      <c r="M30" s="43">
        <f t="shared" si="1"/>
        <v>0</v>
      </c>
      <c r="N30" s="44">
        <f t="shared" si="2"/>
        <v>0</v>
      </c>
      <c r="O30" s="43">
        <f t="shared" ref="O30" si="24">ROUND(M30*SVS_UR_1_1,2)</f>
        <v>0</v>
      </c>
      <c r="P30" s="41">
        <f t="shared" si="4"/>
        <v>1</v>
      </c>
      <c r="Q30" s="42"/>
      <c r="R30" s="43">
        <f t="shared" si="5"/>
        <v>19.21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567</v>
      </c>
      <c r="C31" s="248">
        <v>0</v>
      </c>
      <c r="D31" s="248">
        <v>4</v>
      </c>
      <c r="E31" s="38" t="s">
        <v>82</v>
      </c>
      <c r="F31" s="38" t="s">
        <v>352</v>
      </c>
      <c r="G31" s="39" t="s">
        <v>81</v>
      </c>
      <c r="H31" s="40">
        <v>67.78</v>
      </c>
      <c r="I31" s="39">
        <v>5</v>
      </c>
      <c r="J31" s="41">
        <v>187.75</v>
      </c>
      <c r="K31" s="42"/>
      <c r="L31" s="43">
        <f t="shared" si="0"/>
        <v>12725.695</v>
      </c>
      <c r="M31" s="43">
        <f t="shared" si="1"/>
        <v>0</v>
      </c>
      <c r="N31" s="44">
        <f t="shared" si="2"/>
        <v>0</v>
      </c>
      <c r="O31" s="43">
        <f t="shared" ref="O31" si="25">ROUND(M31*SVS_UR_1_1,2)</f>
        <v>0</v>
      </c>
      <c r="P31" s="41">
        <f t="shared" si="4"/>
        <v>1</v>
      </c>
      <c r="Q31" s="42"/>
      <c r="R31" s="43">
        <f t="shared" si="5"/>
        <v>67.78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567</v>
      </c>
      <c r="C32" s="248">
        <v>0</v>
      </c>
      <c r="D32" s="248">
        <v>3</v>
      </c>
      <c r="E32" s="38" t="s">
        <v>82</v>
      </c>
      <c r="F32" s="38" t="s">
        <v>352</v>
      </c>
      <c r="G32" s="39" t="s">
        <v>81</v>
      </c>
      <c r="H32" s="40">
        <v>9.94</v>
      </c>
      <c r="I32" s="39">
        <v>5</v>
      </c>
      <c r="J32" s="41">
        <v>187.75</v>
      </c>
      <c r="K32" s="42"/>
      <c r="L32" s="43">
        <f t="shared" si="0"/>
        <v>1866.2349999999999</v>
      </c>
      <c r="M32" s="43">
        <f t="shared" si="1"/>
        <v>0</v>
      </c>
      <c r="N32" s="44">
        <f t="shared" si="2"/>
        <v>0</v>
      </c>
      <c r="O32" s="43">
        <f t="shared" ref="O32" si="26">ROUND(M32*SVS_UR_1_1,2)</f>
        <v>0</v>
      </c>
      <c r="P32" s="41">
        <f t="shared" si="4"/>
        <v>1</v>
      </c>
      <c r="Q32" s="42"/>
      <c r="R32" s="43">
        <f t="shared" si="5"/>
        <v>9.94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567</v>
      </c>
      <c r="C33" s="248">
        <v>0</v>
      </c>
      <c r="D33" s="248">
        <v>2</v>
      </c>
      <c r="E33" s="38" t="s">
        <v>101</v>
      </c>
      <c r="F33" s="38" t="s">
        <v>69</v>
      </c>
      <c r="G33" s="39" t="s">
        <v>43</v>
      </c>
      <c r="H33" s="40">
        <v>10.15</v>
      </c>
      <c r="I33" s="39">
        <v>1</v>
      </c>
      <c r="J33" s="41">
        <v>40.18</v>
      </c>
      <c r="K33" s="42"/>
      <c r="L33" s="43">
        <f t="shared" si="0"/>
        <v>407.827</v>
      </c>
      <c r="M33" s="43">
        <f t="shared" si="1"/>
        <v>0</v>
      </c>
      <c r="N33" s="44">
        <f t="shared" si="2"/>
        <v>0</v>
      </c>
      <c r="O33" s="43">
        <f t="shared" ref="O33" si="27">ROUND(M33*SVS_UR_1_1,2)</f>
        <v>0</v>
      </c>
      <c r="P33" s="41">
        <f t="shared" si="4"/>
        <v>1</v>
      </c>
      <c r="Q33" s="42"/>
      <c r="R33" s="43">
        <f t="shared" si="5"/>
        <v>10.15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567</v>
      </c>
      <c r="C34" s="248">
        <v>0</v>
      </c>
      <c r="D34" s="248">
        <v>1</v>
      </c>
      <c r="E34" s="38" t="s">
        <v>82</v>
      </c>
      <c r="F34" s="38" t="s">
        <v>71</v>
      </c>
      <c r="G34" s="39" t="s">
        <v>81</v>
      </c>
      <c r="H34" s="40">
        <v>5.4</v>
      </c>
      <c r="I34" s="39">
        <v>5</v>
      </c>
      <c r="J34" s="41">
        <v>187.75</v>
      </c>
      <c r="K34" s="42"/>
      <c r="L34" s="43">
        <f t="shared" si="0"/>
        <v>1013.85</v>
      </c>
      <c r="M34" s="43">
        <f t="shared" si="1"/>
        <v>0</v>
      </c>
      <c r="N34" s="44">
        <f t="shared" si="2"/>
        <v>0</v>
      </c>
      <c r="O34" s="43">
        <f t="shared" ref="O34" si="28">ROUND(M34*SVS_UR_1_1,2)</f>
        <v>0</v>
      </c>
      <c r="P34" s="41">
        <f t="shared" si="4"/>
        <v>1</v>
      </c>
      <c r="Q34" s="42"/>
      <c r="R34" s="43">
        <f t="shared" si="5"/>
        <v>5.4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>
      <c r="A35" s="195"/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</row>
    <row r="36" spans="1:21">
      <c r="I36" s="98"/>
      <c r="L36" s="49"/>
    </row>
    <row r="37" spans="1:21">
      <c r="A37" s="52"/>
      <c r="B37" s="53"/>
      <c r="C37" s="54" t="str">
        <f>"weil "&amp;COUNTA($A:$A)-SUBTOTAL(103,$A:$A)&amp;" Zeile(n) Ausgeblendet"</f>
        <v>weil 0 Zeile(n) Ausgeblendet</v>
      </c>
      <c r="D37" s="53" t="str">
        <f>"oder Abgefiltert sind, Teilsummen:"</f>
        <v>oder Abgefiltert sind, Teilsummen:</v>
      </c>
      <c r="E37" s="54"/>
      <c r="F37" s="54"/>
      <c r="G37" s="55"/>
      <c r="H37" s="56">
        <f>SUBTOTAL(109,H11:H34)</f>
        <v>1147.8800000000003</v>
      </c>
      <c r="I37" s="101"/>
      <c r="J37" s="96" t="s">
        <v>938</v>
      </c>
      <c r="K37" s="57">
        <f>SUBTOTAL(103,I11:I34)</f>
        <v>22</v>
      </c>
      <c r="L37" s="56">
        <f>SUBTOTAL(109,L11:L34)</f>
        <v>189108.31200000001</v>
      </c>
      <c r="M37" s="56">
        <f>SUBTOTAL(109,M11:M34)</f>
        <v>0</v>
      </c>
      <c r="N37" s="58"/>
      <c r="O37" s="56">
        <f>SUBTOTAL(109,O11:O34)</f>
        <v>0</v>
      </c>
    </row>
    <row r="38" spans="1:21">
      <c r="H38" s="59"/>
      <c r="I38" s="98"/>
      <c r="L38" s="49"/>
    </row>
    <row r="39" spans="1:21">
      <c r="A39" s="60" t="s">
        <v>23</v>
      </c>
      <c r="B39" s="60"/>
      <c r="C39" s="61"/>
      <c r="D39" s="62"/>
      <c r="E39" s="62"/>
      <c r="F39" s="63"/>
      <c r="G39" s="64"/>
      <c r="H39" s="65"/>
      <c r="I39" s="99"/>
      <c r="J39" s="99"/>
      <c r="K39" s="65"/>
      <c r="L39" s="65"/>
      <c r="M39" s="65"/>
      <c r="N39" s="65"/>
      <c r="O39" s="65"/>
    </row>
    <row r="40" spans="1:21" ht="6" customHeight="1">
      <c r="A40" s="60"/>
      <c r="B40" s="60"/>
      <c r="C40" s="61"/>
      <c r="D40" s="62"/>
      <c r="E40" s="62"/>
      <c r="F40" s="63"/>
      <c r="G40" s="64"/>
      <c r="H40" s="65"/>
      <c r="I40" s="99"/>
      <c r="J40" s="99"/>
      <c r="K40" s="65"/>
      <c r="L40" s="65"/>
      <c r="M40" s="65"/>
      <c r="N40" s="65"/>
      <c r="O40" s="65"/>
    </row>
    <row r="41" spans="1:21">
      <c r="A41" s="47" t="s">
        <v>24</v>
      </c>
      <c r="B41" s="47" t="s">
        <v>25</v>
      </c>
      <c r="D41" s="29" t="s">
        <v>26</v>
      </c>
      <c r="E41" s="66" t="s">
        <v>27</v>
      </c>
      <c r="J41" s="29"/>
      <c r="K41" s="49"/>
      <c r="L41" s="49"/>
      <c r="M41" s="49"/>
      <c r="N41" s="49"/>
      <c r="O41" s="49"/>
    </row>
    <row r="42" spans="1:21">
      <c r="A42" s="47" t="s">
        <v>12</v>
      </c>
      <c r="B42" s="47" t="s">
        <v>28</v>
      </c>
      <c r="D42" s="29" t="s">
        <v>29</v>
      </c>
      <c r="E42" s="66" t="s">
        <v>30</v>
      </c>
      <c r="J42" s="29"/>
      <c r="K42" s="49"/>
      <c r="L42" s="49"/>
      <c r="M42" s="49"/>
      <c r="N42" s="49"/>
      <c r="O42" s="49"/>
    </row>
    <row r="43" spans="1:21">
      <c r="A43" s="47" t="s">
        <v>31</v>
      </c>
      <c r="B43" s="47" t="s">
        <v>32</v>
      </c>
      <c r="D43" s="62" t="s">
        <v>48</v>
      </c>
      <c r="E43" s="67" t="s">
        <v>49</v>
      </c>
      <c r="J43" s="29"/>
      <c r="K43" s="49"/>
      <c r="L43" s="49"/>
      <c r="M43" s="49"/>
      <c r="N43" s="49"/>
      <c r="O43" s="49"/>
    </row>
    <row r="44" spans="1:21">
      <c r="A44" s="47" t="s">
        <v>33</v>
      </c>
      <c r="B44" s="47" t="s">
        <v>34</v>
      </c>
      <c r="D44" s="68" t="s">
        <v>35</v>
      </c>
      <c r="E44" s="48" t="s">
        <v>36</v>
      </c>
      <c r="J44" s="29"/>
      <c r="K44" s="49"/>
      <c r="L44" s="49"/>
      <c r="M44" s="49"/>
      <c r="N44" s="49"/>
      <c r="O44" s="49"/>
    </row>
    <row r="45" spans="1:21">
      <c r="J45" s="29"/>
      <c r="K45" s="49"/>
      <c r="L45" s="49"/>
      <c r="M45" s="49"/>
      <c r="N45" s="49"/>
      <c r="O45" s="49"/>
    </row>
    <row r="46" spans="1:21">
      <c r="I46" s="97"/>
      <c r="J46" s="97"/>
      <c r="K46" s="24"/>
      <c r="L46" s="24"/>
      <c r="M46" s="24"/>
      <c r="N46" s="24"/>
      <c r="O46" s="24"/>
    </row>
  </sheetData>
  <sheetProtection algorithmName="SHA-512" hashValue="SuiCCo4pFVqtQUL0/67l6DT59dncuI60IcEUjSdDuL3Q08jdWnrXgsJofAqcosZ76xI2gNlEju0vHgYXpGP7Iw==" saltValue="Rc6bV0PfjznbW3sup+y+WA==" spinCount="100000" sheet="1" objects="1" scenarios="1" formatColumns="0" formatRows="0" autoFilter="0"/>
  <autoFilter ref="A9:U34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35" priority="3">
      <formula>$A$1&lt;&gt;""</formula>
    </cfRule>
  </conditionalFormatting>
  <conditionalFormatting sqref="A37:O37">
    <cfRule type="expression" dxfId="234" priority="2">
      <formula>IF(SUBTOTAL(103,$A:$A)=COUNTA($A:$A),TRUE,FALSE)</formula>
    </cfRule>
  </conditionalFormatting>
  <conditionalFormatting sqref="B11:I13 B14:H14 B15:I18 B19:H19 B20:I34">
    <cfRule type="expression" dxfId="233" priority="4">
      <formula>AND(NOT(ISBLANK($E$8)),SEARCH($E$8,$B11&amp;$C11&amp;$D11&amp;$E11&amp;$F11&amp;$G11&amp;$H11))</formula>
    </cfRule>
    <cfRule type="expression" dxfId="232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31" priority="1">
      <formula>F4&lt;&gt;""</formula>
    </cfRule>
  </conditionalFormatting>
  <conditionalFormatting sqref="K4">
    <cfRule type="expression" dxfId="230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D20F-6FDA-4A49-B756-0B9E37775320}">
  <sheetPr>
    <tabColor theme="6" tint="0.59999389629810485"/>
    <pageSetUpPr fitToPage="1"/>
  </sheetPr>
  <dimension ref="A1:U106"/>
  <sheetViews>
    <sheetView showGridLines="0" zoomScaleNormal="100" workbookViewId="0">
      <pane ySplit="10" topLeftCell="A62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IF(OR(COUNTIF(K11:K94,"&gt;0")&lt;&gt;COUNT(I11:I94),$O$5=""),"Das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569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923</v>
      </c>
      <c r="C5" s="241"/>
      <c r="D5" s="205" t="s">
        <v>46</v>
      </c>
      <c r="E5" s="209" t="str" cm="1">
        <f t="array" aca="1" ref="E5" ca="1">MID(CELL("dateiname",A2),FIND("]",CELL("dateiname",A2))+7,2)</f>
        <v>12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160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COUNTA(I11:I94)</f>
        <v>81</v>
      </c>
      <c r="P7" s="227"/>
      <c r="Q7" s="227"/>
      <c r="R7" s="227"/>
      <c r="S7" s="227"/>
      <c r="T7" s="226" t="s">
        <v>329</v>
      </c>
      <c r="U7" s="229">
        <f>COUNTA(P11:P94)</f>
        <v>73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SUM(H11:H94)</f>
        <v>1424.37</v>
      </c>
      <c r="I10" s="201"/>
      <c r="J10" s="200" t="s">
        <v>59</v>
      </c>
      <c r="K10" s="202">
        <f>IFERROR(L10/M10,0)</f>
        <v>0</v>
      </c>
      <c r="L10" s="203">
        <f>SUM(L11:L94)</f>
        <v>133792.84550000005</v>
      </c>
      <c r="M10" s="203">
        <f>SUM(M11:M94)</f>
        <v>0</v>
      </c>
      <c r="N10" s="199"/>
      <c r="O10" s="203">
        <f>SUM(O11:O94)</f>
        <v>0</v>
      </c>
      <c r="P10" s="200" t="s">
        <v>59</v>
      </c>
      <c r="Q10" s="202">
        <f>IFERROR(R10/S10,0)</f>
        <v>0</v>
      </c>
      <c r="R10" s="203">
        <f>SUM(R11:R94)</f>
        <v>1030.5500000000004</v>
      </c>
      <c r="S10" s="203">
        <f>SUM(S11:S94)</f>
        <v>0</v>
      </c>
      <c r="T10" s="199"/>
      <c r="U10" s="203">
        <f>SUM(U11:U94)</f>
        <v>0</v>
      </c>
    </row>
    <row r="11" spans="1:21" s="45" customFormat="1">
      <c r="A11" s="37">
        <v>1</v>
      </c>
      <c r="B11" s="46" t="s">
        <v>569</v>
      </c>
      <c r="C11" s="248">
        <v>0</v>
      </c>
      <c r="D11" s="248">
        <v>1</v>
      </c>
      <c r="E11" s="38" t="s">
        <v>365</v>
      </c>
      <c r="F11" s="38" t="s">
        <v>73</v>
      </c>
      <c r="G11" s="39" t="s">
        <v>65</v>
      </c>
      <c r="H11" s="40">
        <v>66.180000000000007</v>
      </c>
      <c r="I11" s="39">
        <v>3</v>
      </c>
      <c r="J11" s="41">
        <v>112.65</v>
      </c>
      <c r="K11" s="42"/>
      <c r="L11" s="43">
        <f t="shared" ref="L11:L74" si="0">H11*J11</f>
        <v>7455.1770000000015</v>
      </c>
      <c r="M11" s="43">
        <f t="shared" ref="M11:M74" si="1">IFERROR(L11/K11,0)</f>
        <v>0</v>
      </c>
      <c r="N11" s="44">
        <f t="shared" ref="N11:N74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74" si="5">H11*P11</f>
        <v>66.180000000000007</v>
      </c>
      <c r="S11" s="43">
        <f t="shared" ref="S11:S74" si="6">IFERROR(R11/Q11,0)</f>
        <v>0</v>
      </c>
      <c r="T11" s="44">
        <f t="shared" ref="T11:T74" si="7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46" t="s">
        <v>569</v>
      </c>
      <c r="C12" s="248">
        <v>0</v>
      </c>
      <c r="D12" s="248">
        <v>12</v>
      </c>
      <c r="E12" s="38" t="s">
        <v>365</v>
      </c>
      <c r="F12" s="38" t="s">
        <v>73</v>
      </c>
      <c r="G12" s="39" t="s">
        <v>65</v>
      </c>
      <c r="H12" s="40">
        <v>66.180000000000007</v>
      </c>
      <c r="I12" s="39">
        <v>3</v>
      </c>
      <c r="J12" s="41">
        <v>112.65</v>
      </c>
      <c r="K12" s="42"/>
      <c r="L12" s="43">
        <f t="shared" si="0"/>
        <v>7455.1770000000015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66.180000000000007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46" t="s">
        <v>569</v>
      </c>
      <c r="C13" s="248">
        <v>0</v>
      </c>
      <c r="D13" s="248">
        <v>11</v>
      </c>
      <c r="E13" s="38" t="s">
        <v>82</v>
      </c>
      <c r="F13" s="38" t="s">
        <v>73</v>
      </c>
      <c r="G13" s="39" t="s">
        <v>81</v>
      </c>
      <c r="H13" s="40">
        <v>21.44</v>
      </c>
      <c r="I13" s="39">
        <v>5</v>
      </c>
      <c r="J13" s="41">
        <v>187.75</v>
      </c>
      <c r="K13" s="42"/>
      <c r="L13" s="43">
        <f t="shared" si="0"/>
        <v>4025.36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76" si="9">IF(I13&gt;=1,1,0)</f>
        <v>1</v>
      </c>
      <c r="Q13" s="42"/>
      <c r="R13" s="43">
        <f t="shared" si="5"/>
        <v>21.44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>
      <c r="A14" s="37">
        <f>MAX($A$11:A13)+1</f>
        <v>4</v>
      </c>
      <c r="B14" s="46" t="s">
        <v>569</v>
      </c>
      <c r="C14" s="248">
        <v>0</v>
      </c>
      <c r="D14" s="248">
        <v>10</v>
      </c>
      <c r="E14" s="38" t="s">
        <v>211</v>
      </c>
      <c r="F14" s="38" t="s">
        <v>73</v>
      </c>
      <c r="G14" s="39" t="s">
        <v>80</v>
      </c>
      <c r="H14" s="40">
        <v>12.78</v>
      </c>
      <c r="I14" s="39">
        <v>2</v>
      </c>
      <c r="J14" s="41">
        <v>75.099999999999994</v>
      </c>
      <c r="K14" s="42"/>
      <c r="L14" s="43">
        <f t="shared" si="0"/>
        <v>959.77799999999991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12.78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46" t="s">
        <v>569</v>
      </c>
      <c r="C15" s="248">
        <v>0</v>
      </c>
      <c r="D15" s="248">
        <v>9</v>
      </c>
      <c r="E15" s="38" t="s">
        <v>146</v>
      </c>
      <c r="F15" s="38" t="s">
        <v>73</v>
      </c>
      <c r="G15" s="39" t="s">
        <v>88</v>
      </c>
      <c r="H15" s="40">
        <v>2.14</v>
      </c>
      <c r="I15" s="39">
        <v>5</v>
      </c>
      <c r="J15" s="41">
        <v>187.75</v>
      </c>
      <c r="K15" s="42"/>
      <c r="L15" s="43">
        <f t="shared" si="0"/>
        <v>401.78500000000003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2.14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46" t="s">
        <v>569</v>
      </c>
      <c r="C16" s="248">
        <v>0</v>
      </c>
      <c r="D16" s="248">
        <v>8</v>
      </c>
      <c r="E16" s="38" t="s">
        <v>146</v>
      </c>
      <c r="F16" s="38" t="s">
        <v>73</v>
      </c>
      <c r="G16" s="39" t="s">
        <v>88</v>
      </c>
      <c r="H16" s="40">
        <v>2</v>
      </c>
      <c r="I16" s="39">
        <v>5</v>
      </c>
      <c r="J16" s="41">
        <v>187.75</v>
      </c>
      <c r="K16" s="42"/>
      <c r="L16" s="43">
        <f t="shared" si="0"/>
        <v>375.5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2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46" t="s">
        <v>569</v>
      </c>
      <c r="C17" s="248">
        <v>0</v>
      </c>
      <c r="D17" s="248">
        <v>4</v>
      </c>
      <c r="E17" s="38" t="s">
        <v>146</v>
      </c>
      <c r="F17" s="38" t="s">
        <v>73</v>
      </c>
      <c r="G17" s="39" t="s">
        <v>88</v>
      </c>
      <c r="H17" s="40">
        <v>2.21</v>
      </c>
      <c r="I17" s="39">
        <v>5</v>
      </c>
      <c r="J17" s="41">
        <v>187.75</v>
      </c>
      <c r="K17" s="42"/>
      <c r="L17" s="43">
        <f t="shared" si="0"/>
        <v>414.92750000000001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2.21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569</v>
      </c>
      <c r="C18" s="248">
        <v>0</v>
      </c>
      <c r="D18" s="248">
        <v>3</v>
      </c>
      <c r="E18" s="38" t="s">
        <v>211</v>
      </c>
      <c r="F18" s="38" t="s">
        <v>73</v>
      </c>
      <c r="G18" s="39" t="s">
        <v>80</v>
      </c>
      <c r="H18" s="40">
        <v>22.27</v>
      </c>
      <c r="I18" s="39">
        <v>2</v>
      </c>
      <c r="J18" s="41">
        <v>75.099999999999994</v>
      </c>
      <c r="K18" s="42"/>
      <c r="L18" s="43">
        <f t="shared" si="0"/>
        <v>1672.4769999999999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22.27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>
      <c r="A19" s="37">
        <f>MAX($A$11:A18)+1</f>
        <v>9</v>
      </c>
      <c r="B19" s="46" t="s">
        <v>569</v>
      </c>
      <c r="C19" s="248">
        <v>0</v>
      </c>
      <c r="D19" s="248">
        <v>2</v>
      </c>
      <c r="E19" s="38" t="s">
        <v>82</v>
      </c>
      <c r="F19" s="38" t="s">
        <v>73</v>
      </c>
      <c r="G19" s="39" t="s">
        <v>81</v>
      </c>
      <c r="H19" s="40">
        <v>27.22</v>
      </c>
      <c r="I19" s="39">
        <v>5</v>
      </c>
      <c r="J19" s="41">
        <v>187.75</v>
      </c>
      <c r="K19" s="42"/>
      <c r="L19" s="43">
        <f t="shared" si="0"/>
        <v>5110.5549999999994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27.22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46" t="s">
        <v>569</v>
      </c>
      <c r="C20" s="248">
        <v>0</v>
      </c>
      <c r="D20" s="248">
        <v>1</v>
      </c>
      <c r="E20" s="38" t="s">
        <v>365</v>
      </c>
      <c r="F20" s="38" t="s">
        <v>73</v>
      </c>
      <c r="G20" s="39" t="s">
        <v>65</v>
      </c>
      <c r="H20" s="40">
        <v>66.180000000000007</v>
      </c>
      <c r="I20" s="39">
        <v>3</v>
      </c>
      <c r="J20" s="41">
        <v>112.65</v>
      </c>
      <c r="K20" s="42"/>
      <c r="L20" s="43">
        <f t="shared" si="0"/>
        <v>7455.1770000000015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66.180000000000007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46" t="s">
        <v>569</v>
      </c>
      <c r="C21" s="248">
        <v>0</v>
      </c>
      <c r="D21" s="248">
        <v>10</v>
      </c>
      <c r="E21" s="38" t="s">
        <v>146</v>
      </c>
      <c r="F21" s="38" t="s">
        <v>73</v>
      </c>
      <c r="G21" s="39" t="s">
        <v>88</v>
      </c>
      <c r="H21" s="40">
        <v>3.07</v>
      </c>
      <c r="I21" s="39">
        <v>5</v>
      </c>
      <c r="J21" s="41">
        <v>187.75</v>
      </c>
      <c r="K21" s="42"/>
      <c r="L21" s="43">
        <f t="shared" si="0"/>
        <v>576.39249999999993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9"/>
        <v>1</v>
      </c>
      <c r="Q21" s="42"/>
      <c r="R21" s="43">
        <f t="shared" si="5"/>
        <v>3.07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569</v>
      </c>
      <c r="C22" s="248">
        <v>0</v>
      </c>
      <c r="D22" s="248">
        <v>9</v>
      </c>
      <c r="E22" s="38" t="s">
        <v>146</v>
      </c>
      <c r="F22" s="38" t="s">
        <v>73</v>
      </c>
      <c r="G22" s="39" t="s">
        <v>88</v>
      </c>
      <c r="H22" s="40">
        <v>2.21</v>
      </c>
      <c r="I22" s="39">
        <v>5</v>
      </c>
      <c r="J22" s="41">
        <v>187.75</v>
      </c>
      <c r="K22" s="42"/>
      <c r="L22" s="43">
        <f t="shared" si="0"/>
        <v>414.92750000000001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2.21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569</v>
      </c>
      <c r="C23" s="248">
        <v>0</v>
      </c>
      <c r="D23" s="248">
        <v>8</v>
      </c>
      <c r="E23" s="38" t="s">
        <v>146</v>
      </c>
      <c r="F23" s="38" t="s">
        <v>73</v>
      </c>
      <c r="G23" s="39" t="s">
        <v>88</v>
      </c>
      <c r="H23" s="40">
        <v>1.5</v>
      </c>
      <c r="I23" s="39">
        <v>5</v>
      </c>
      <c r="J23" s="41">
        <v>187.75</v>
      </c>
      <c r="K23" s="42"/>
      <c r="L23" s="43">
        <f t="shared" si="0"/>
        <v>281.625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41">
        <f t="shared" si="9"/>
        <v>1</v>
      </c>
      <c r="Q23" s="42"/>
      <c r="R23" s="43">
        <f t="shared" si="5"/>
        <v>1.5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569</v>
      </c>
      <c r="C24" s="248">
        <v>0</v>
      </c>
      <c r="D24" s="248">
        <v>7</v>
      </c>
      <c r="E24" s="38" t="s">
        <v>146</v>
      </c>
      <c r="F24" s="38" t="s">
        <v>73</v>
      </c>
      <c r="G24" s="39" t="s">
        <v>88</v>
      </c>
      <c r="H24" s="40">
        <v>1.35</v>
      </c>
      <c r="I24" s="39">
        <v>5</v>
      </c>
      <c r="J24" s="41">
        <v>187.75</v>
      </c>
      <c r="K24" s="42"/>
      <c r="L24" s="43">
        <f t="shared" si="0"/>
        <v>253.46250000000001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9"/>
        <v>1</v>
      </c>
      <c r="Q24" s="42"/>
      <c r="R24" s="43">
        <f t="shared" si="5"/>
        <v>1.35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46" t="s">
        <v>569</v>
      </c>
      <c r="C25" s="248">
        <v>0</v>
      </c>
      <c r="D25" s="248">
        <v>6</v>
      </c>
      <c r="E25" s="38" t="s">
        <v>146</v>
      </c>
      <c r="F25" s="38" t="s">
        <v>73</v>
      </c>
      <c r="G25" s="39" t="s">
        <v>88</v>
      </c>
      <c r="H25" s="40">
        <v>2.08</v>
      </c>
      <c r="I25" s="39">
        <v>5</v>
      </c>
      <c r="J25" s="41">
        <v>187.75</v>
      </c>
      <c r="K25" s="42"/>
      <c r="L25" s="43">
        <f t="shared" si="0"/>
        <v>390.52000000000004</v>
      </c>
      <c r="M25" s="43">
        <f t="shared" si="1"/>
        <v>0</v>
      </c>
      <c r="N25" s="44">
        <f t="shared" si="2"/>
        <v>0</v>
      </c>
      <c r="O25" s="43">
        <f t="shared" ref="O25" si="21">ROUND(M25*SVS_UR_1_1,2)</f>
        <v>0</v>
      </c>
      <c r="P25" s="41">
        <f t="shared" si="9"/>
        <v>1</v>
      </c>
      <c r="Q25" s="42"/>
      <c r="R25" s="43">
        <f t="shared" si="5"/>
        <v>2.08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46" t="s">
        <v>569</v>
      </c>
      <c r="C26" s="248">
        <v>0</v>
      </c>
      <c r="D26" s="248">
        <v>5</v>
      </c>
      <c r="E26" s="38" t="s">
        <v>146</v>
      </c>
      <c r="F26" s="38" t="s">
        <v>73</v>
      </c>
      <c r="G26" s="39" t="s">
        <v>88</v>
      </c>
      <c r="H26" s="40">
        <v>3.07</v>
      </c>
      <c r="I26" s="39">
        <v>5</v>
      </c>
      <c r="J26" s="41">
        <v>187.75</v>
      </c>
      <c r="K26" s="42"/>
      <c r="L26" s="43">
        <f t="shared" si="0"/>
        <v>576.39249999999993</v>
      </c>
      <c r="M26" s="43">
        <f t="shared" si="1"/>
        <v>0</v>
      </c>
      <c r="N26" s="44">
        <f t="shared" si="2"/>
        <v>0</v>
      </c>
      <c r="O26" s="43">
        <f t="shared" ref="O26" si="22">ROUND(M26*SVS_UR_1_1,2)</f>
        <v>0</v>
      </c>
      <c r="P26" s="41">
        <f t="shared" si="9"/>
        <v>1</v>
      </c>
      <c r="Q26" s="42"/>
      <c r="R26" s="43">
        <f t="shared" si="5"/>
        <v>3.07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569</v>
      </c>
      <c r="C27" s="248">
        <v>0</v>
      </c>
      <c r="D27" s="248">
        <v>3</v>
      </c>
      <c r="E27" s="38" t="s">
        <v>146</v>
      </c>
      <c r="F27" s="38" t="s">
        <v>73</v>
      </c>
      <c r="G27" s="39" t="s">
        <v>88</v>
      </c>
      <c r="H27" s="40">
        <v>2.08</v>
      </c>
      <c r="I27" s="39">
        <v>5</v>
      </c>
      <c r="J27" s="41">
        <v>187.75</v>
      </c>
      <c r="K27" s="42"/>
      <c r="L27" s="43">
        <f t="shared" si="0"/>
        <v>390.52000000000004</v>
      </c>
      <c r="M27" s="43">
        <f t="shared" si="1"/>
        <v>0</v>
      </c>
      <c r="N27" s="44">
        <f t="shared" si="2"/>
        <v>0</v>
      </c>
      <c r="O27" s="43">
        <f t="shared" ref="O27" si="23">ROUND(M27*SVS_UR_1_1,2)</f>
        <v>0</v>
      </c>
      <c r="P27" s="41">
        <f t="shared" si="9"/>
        <v>1</v>
      </c>
      <c r="Q27" s="42"/>
      <c r="R27" s="43">
        <f t="shared" si="5"/>
        <v>2.08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569</v>
      </c>
      <c r="C28" s="248">
        <v>0</v>
      </c>
      <c r="D28" s="248">
        <v>2</v>
      </c>
      <c r="E28" s="38" t="s">
        <v>82</v>
      </c>
      <c r="F28" s="38" t="s">
        <v>73</v>
      </c>
      <c r="G28" s="39" t="s">
        <v>81</v>
      </c>
      <c r="H28" s="40">
        <v>27.22</v>
      </c>
      <c r="I28" s="39">
        <v>5</v>
      </c>
      <c r="J28" s="41">
        <v>187.75</v>
      </c>
      <c r="K28" s="42"/>
      <c r="L28" s="43">
        <f t="shared" si="0"/>
        <v>5110.5549999999994</v>
      </c>
      <c r="M28" s="43">
        <f t="shared" si="1"/>
        <v>0</v>
      </c>
      <c r="N28" s="44">
        <f t="shared" si="2"/>
        <v>0</v>
      </c>
      <c r="O28" s="43">
        <f t="shared" ref="O28" si="24">ROUND(M28*SVS_UR_1_1,2)</f>
        <v>0</v>
      </c>
      <c r="P28" s="41">
        <f t="shared" si="9"/>
        <v>1</v>
      </c>
      <c r="Q28" s="42"/>
      <c r="R28" s="43">
        <f t="shared" si="5"/>
        <v>27.22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>
      <c r="A29" s="37">
        <f>MAX($A$11:A28)+1</f>
        <v>19</v>
      </c>
      <c r="B29" s="46" t="s">
        <v>569</v>
      </c>
      <c r="C29" s="248">
        <v>0</v>
      </c>
      <c r="D29" s="248">
        <v>14</v>
      </c>
      <c r="E29" s="38" t="s">
        <v>365</v>
      </c>
      <c r="F29" s="38" t="s">
        <v>73</v>
      </c>
      <c r="G29" s="39" t="s">
        <v>65</v>
      </c>
      <c r="H29" s="40">
        <v>66.180000000000007</v>
      </c>
      <c r="I29" s="39">
        <v>3</v>
      </c>
      <c r="J29" s="41">
        <v>112.65</v>
      </c>
      <c r="K29" s="42"/>
      <c r="L29" s="43">
        <f t="shared" si="0"/>
        <v>7455.1770000000015</v>
      </c>
      <c r="M29" s="43">
        <f t="shared" si="1"/>
        <v>0</v>
      </c>
      <c r="N29" s="44">
        <f t="shared" si="2"/>
        <v>0</v>
      </c>
      <c r="O29" s="43">
        <f t="shared" ref="O29" si="25">ROUND(M29*SVS_UR_1_1,2)</f>
        <v>0</v>
      </c>
      <c r="P29" s="41">
        <f t="shared" si="9"/>
        <v>1</v>
      </c>
      <c r="Q29" s="42"/>
      <c r="R29" s="43">
        <f t="shared" si="5"/>
        <v>66.180000000000007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46" t="s">
        <v>569</v>
      </c>
      <c r="C30" s="248">
        <v>0</v>
      </c>
      <c r="D30" s="248">
        <v>13</v>
      </c>
      <c r="E30" s="38" t="s">
        <v>146</v>
      </c>
      <c r="F30" s="38" t="s">
        <v>73</v>
      </c>
      <c r="G30" s="39" t="s">
        <v>88</v>
      </c>
      <c r="H30" s="40">
        <v>1.5</v>
      </c>
      <c r="I30" s="39">
        <v>5</v>
      </c>
      <c r="J30" s="41">
        <v>187.75</v>
      </c>
      <c r="K30" s="42"/>
      <c r="L30" s="43">
        <f t="shared" si="0"/>
        <v>281.625</v>
      </c>
      <c r="M30" s="43">
        <f t="shared" si="1"/>
        <v>0</v>
      </c>
      <c r="N30" s="44">
        <f t="shared" si="2"/>
        <v>0</v>
      </c>
      <c r="O30" s="43">
        <f t="shared" ref="O30" si="26">ROUND(M30*SVS_UR_1_1,2)</f>
        <v>0</v>
      </c>
      <c r="P30" s="41">
        <f t="shared" si="9"/>
        <v>1</v>
      </c>
      <c r="Q30" s="42"/>
      <c r="R30" s="43">
        <f t="shared" si="5"/>
        <v>1.5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46" t="s">
        <v>569</v>
      </c>
      <c r="C31" s="248">
        <v>0</v>
      </c>
      <c r="D31" s="248">
        <v>12</v>
      </c>
      <c r="E31" s="38" t="s">
        <v>146</v>
      </c>
      <c r="F31" s="38" t="s">
        <v>73</v>
      </c>
      <c r="G31" s="39" t="s">
        <v>88</v>
      </c>
      <c r="H31" s="40">
        <v>1.35</v>
      </c>
      <c r="I31" s="39">
        <v>5</v>
      </c>
      <c r="J31" s="41">
        <v>187.75</v>
      </c>
      <c r="K31" s="42"/>
      <c r="L31" s="43">
        <f t="shared" si="0"/>
        <v>253.46250000000001</v>
      </c>
      <c r="M31" s="43">
        <f t="shared" si="1"/>
        <v>0</v>
      </c>
      <c r="N31" s="44">
        <f t="shared" si="2"/>
        <v>0</v>
      </c>
      <c r="O31" s="43">
        <f t="shared" ref="O31" si="27">ROUND(M31*SVS_UR_1_1,2)</f>
        <v>0</v>
      </c>
      <c r="P31" s="41">
        <f t="shared" si="9"/>
        <v>1</v>
      </c>
      <c r="Q31" s="42"/>
      <c r="R31" s="43">
        <f t="shared" si="5"/>
        <v>1.35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569</v>
      </c>
      <c r="C32" s="248">
        <v>0</v>
      </c>
      <c r="D32" s="248">
        <v>11</v>
      </c>
      <c r="E32" s="38" t="s">
        <v>146</v>
      </c>
      <c r="F32" s="38" t="s">
        <v>73</v>
      </c>
      <c r="G32" s="39" t="s">
        <v>88</v>
      </c>
      <c r="H32" s="40">
        <v>2.08</v>
      </c>
      <c r="I32" s="39">
        <v>5</v>
      </c>
      <c r="J32" s="41">
        <v>187.75</v>
      </c>
      <c r="K32" s="42"/>
      <c r="L32" s="43">
        <f t="shared" si="0"/>
        <v>390.52000000000004</v>
      </c>
      <c r="M32" s="43">
        <f t="shared" si="1"/>
        <v>0</v>
      </c>
      <c r="N32" s="44">
        <f t="shared" si="2"/>
        <v>0</v>
      </c>
      <c r="O32" s="43">
        <f t="shared" ref="O32" si="28">ROUND(M32*SVS_UR_1_1,2)</f>
        <v>0</v>
      </c>
      <c r="P32" s="41">
        <f t="shared" si="9"/>
        <v>1</v>
      </c>
      <c r="Q32" s="42"/>
      <c r="R32" s="43">
        <f t="shared" si="5"/>
        <v>2.08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46" t="s">
        <v>569</v>
      </c>
      <c r="C33" s="248">
        <v>0</v>
      </c>
      <c r="D33" s="248">
        <v>9</v>
      </c>
      <c r="E33" s="38" t="s">
        <v>146</v>
      </c>
      <c r="F33" s="38" t="s">
        <v>73</v>
      </c>
      <c r="G33" s="39" t="s">
        <v>88</v>
      </c>
      <c r="H33" s="40">
        <v>1.35</v>
      </c>
      <c r="I33" s="39">
        <v>5</v>
      </c>
      <c r="J33" s="41">
        <v>187.75</v>
      </c>
      <c r="K33" s="42"/>
      <c r="L33" s="43">
        <f t="shared" si="0"/>
        <v>253.46250000000001</v>
      </c>
      <c r="M33" s="43">
        <f t="shared" si="1"/>
        <v>0</v>
      </c>
      <c r="N33" s="44">
        <f t="shared" si="2"/>
        <v>0</v>
      </c>
      <c r="O33" s="43">
        <f t="shared" ref="O33" si="29">ROUND(M33*SVS_UR_1_1,2)</f>
        <v>0</v>
      </c>
      <c r="P33" s="41">
        <f t="shared" si="9"/>
        <v>1</v>
      </c>
      <c r="Q33" s="42"/>
      <c r="R33" s="43">
        <f t="shared" si="5"/>
        <v>1.35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>
      <c r="A34" s="37">
        <f>MAX($A$11:A33)+1</f>
        <v>24</v>
      </c>
      <c r="B34" s="46" t="s">
        <v>569</v>
      </c>
      <c r="C34" s="248">
        <v>0</v>
      </c>
      <c r="D34" s="248">
        <v>8</v>
      </c>
      <c r="E34" s="38" t="s">
        <v>146</v>
      </c>
      <c r="F34" s="38" t="s">
        <v>73</v>
      </c>
      <c r="G34" s="39" t="s">
        <v>88</v>
      </c>
      <c r="H34" s="40">
        <v>2.08</v>
      </c>
      <c r="I34" s="39">
        <v>5</v>
      </c>
      <c r="J34" s="41">
        <v>187.75</v>
      </c>
      <c r="K34" s="42"/>
      <c r="L34" s="43">
        <f t="shared" si="0"/>
        <v>390.52000000000004</v>
      </c>
      <c r="M34" s="43">
        <f t="shared" si="1"/>
        <v>0</v>
      </c>
      <c r="N34" s="44">
        <f t="shared" si="2"/>
        <v>0</v>
      </c>
      <c r="O34" s="43">
        <f t="shared" ref="O34" si="30">ROUND(M34*SVS_UR_1_1,2)</f>
        <v>0</v>
      </c>
      <c r="P34" s="41">
        <f t="shared" si="9"/>
        <v>1</v>
      </c>
      <c r="Q34" s="42"/>
      <c r="R34" s="43">
        <f t="shared" si="5"/>
        <v>2.08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46" t="s">
        <v>569</v>
      </c>
      <c r="C35" s="248">
        <v>0</v>
      </c>
      <c r="D35" s="248">
        <v>7</v>
      </c>
      <c r="E35" s="38" t="s">
        <v>146</v>
      </c>
      <c r="F35" s="38" t="s">
        <v>73</v>
      </c>
      <c r="G35" s="39" t="s">
        <v>88</v>
      </c>
      <c r="H35" s="40">
        <v>3.07</v>
      </c>
      <c r="I35" s="39">
        <v>5</v>
      </c>
      <c r="J35" s="41">
        <v>187.75</v>
      </c>
      <c r="K35" s="42"/>
      <c r="L35" s="43">
        <f t="shared" si="0"/>
        <v>576.39249999999993</v>
      </c>
      <c r="M35" s="43">
        <f t="shared" si="1"/>
        <v>0</v>
      </c>
      <c r="N35" s="44">
        <f t="shared" si="2"/>
        <v>0</v>
      </c>
      <c r="O35" s="43">
        <f t="shared" ref="O35" si="31">ROUND(M35*SVS_UR_1_1,2)</f>
        <v>0</v>
      </c>
      <c r="P35" s="41">
        <f t="shared" si="9"/>
        <v>1</v>
      </c>
      <c r="Q35" s="42"/>
      <c r="R35" s="43">
        <f t="shared" si="5"/>
        <v>3.07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46" t="s">
        <v>569</v>
      </c>
      <c r="C36" s="248">
        <v>0</v>
      </c>
      <c r="D36" s="248">
        <v>6</v>
      </c>
      <c r="E36" s="38" t="s">
        <v>146</v>
      </c>
      <c r="F36" s="38" t="s">
        <v>73</v>
      </c>
      <c r="G36" s="39" t="s">
        <v>88</v>
      </c>
      <c r="H36" s="40">
        <v>2.21</v>
      </c>
      <c r="I36" s="39">
        <v>5</v>
      </c>
      <c r="J36" s="41">
        <v>187.75</v>
      </c>
      <c r="K36" s="42"/>
      <c r="L36" s="43">
        <f t="shared" si="0"/>
        <v>414.92750000000001</v>
      </c>
      <c r="M36" s="43">
        <f t="shared" si="1"/>
        <v>0</v>
      </c>
      <c r="N36" s="44">
        <f t="shared" si="2"/>
        <v>0</v>
      </c>
      <c r="O36" s="43">
        <f t="shared" ref="O36" si="32">ROUND(M36*SVS_UR_1_1,2)</f>
        <v>0</v>
      </c>
      <c r="P36" s="41">
        <f t="shared" si="9"/>
        <v>1</v>
      </c>
      <c r="Q36" s="42"/>
      <c r="R36" s="43">
        <f t="shared" si="5"/>
        <v>2.21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569</v>
      </c>
      <c r="C37" s="248">
        <v>0</v>
      </c>
      <c r="D37" s="248">
        <v>5</v>
      </c>
      <c r="E37" s="38" t="s">
        <v>146</v>
      </c>
      <c r="F37" s="38" t="s">
        <v>73</v>
      </c>
      <c r="G37" s="39" t="s">
        <v>88</v>
      </c>
      <c r="H37" s="40">
        <v>1.5</v>
      </c>
      <c r="I37" s="39">
        <v>5</v>
      </c>
      <c r="J37" s="41">
        <v>187.75</v>
      </c>
      <c r="K37" s="42"/>
      <c r="L37" s="43">
        <f t="shared" si="0"/>
        <v>281.625</v>
      </c>
      <c r="M37" s="43">
        <f t="shared" si="1"/>
        <v>0</v>
      </c>
      <c r="N37" s="44">
        <f t="shared" si="2"/>
        <v>0</v>
      </c>
      <c r="O37" s="43">
        <f t="shared" ref="O37" si="33">ROUND(M37*SVS_UR_1_1,2)</f>
        <v>0</v>
      </c>
      <c r="P37" s="41">
        <f t="shared" si="9"/>
        <v>1</v>
      </c>
      <c r="Q37" s="42"/>
      <c r="R37" s="43">
        <f t="shared" si="5"/>
        <v>1.5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46" t="s">
        <v>569</v>
      </c>
      <c r="C38" s="248">
        <v>0</v>
      </c>
      <c r="D38" s="248">
        <v>4</v>
      </c>
      <c r="E38" s="38" t="s">
        <v>146</v>
      </c>
      <c r="F38" s="38" t="s">
        <v>73</v>
      </c>
      <c r="G38" s="39" t="s">
        <v>88</v>
      </c>
      <c r="H38" s="40">
        <v>1.35</v>
      </c>
      <c r="I38" s="39">
        <v>5</v>
      </c>
      <c r="J38" s="41">
        <v>187.75</v>
      </c>
      <c r="K38" s="42"/>
      <c r="L38" s="43">
        <f t="shared" si="0"/>
        <v>253.46250000000001</v>
      </c>
      <c r="M38" s="43">
        <f t="shared" si="1"/>
        <v>0</v>
      </c>
      <c r="N38" s="44">
        <f t="shared" si="2"/>
        <v>0</v>
      </c>
      <c r="O38" s="43">
        <f t="shared" ref="O38" si="34">ROUND(M38*SVS_UR_1_1,2)</f>
        <v>0</v>
      </c>
      <c r="P38" s="41">
        <f t="shared" si="9"/>
        <v>1</v>
      </c>
      <c r="Q38" s="42"/>
      <c r="R38" s="43">
        <f t="shared" si="5"/>
        <v>1.35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46" t="s">
        <v>569</v>
      </c>
      <c r="C39" s="248">
        <v>0</v>
      </c>
      <c r="D39" s="248">
        <v>1</v>
      </c>
      <c r="E39" s="38" t="s">
        <v>365</v>
      </c>
      <c r="F39" s="38" t="s">
        <v>73</v>
      </c>
      <c r="G39" s="39" t="s">
        <v>65</v>
      </c>
      <c r="H39" s="40">
        <v>66.180000000000007</v>
      </c>
      <c r="I39" s="39">
        <v>3</v>
      </c>
      <c r="J39" s="41">
        <v>112.65</v>
      </c>
      <c r="K39" s="42"/>
      <c r="L39" s="43">
        <f t="shared" si="0"/>
        <v>7455.1770000000015</v>
      </c>
      <c r="M39" s="43">
        <f t="shared" si="1"/>
        <v>0</v>
      </c>
      <c r="N39" s="44">
        <f t="shared" si="2"/>
        <v>0</v>
      </c>
      <c r="O39" s="43">
        <f t="shared" ref="O39" si="35">ROUND(M39*SVS_UR_1_1,2)</f>
        <v>0</v>
      </c>
      <c r="P39" s="41">
        <f t="shared" si="9"/>
        <v>1</v>
      </c>
      <c r="Q39" s="42"/>
      <c r="R39" s="43">
        <f t="shared" si="5"/>
        <v>66.180000000000007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46" t="s">
        <v>569</v>
      </c>
      <c r="C40" s="248">
        <v>0</v>
      </c>
      <c r="D40" s="248">
        <v>14</v>
      </c>
      <c r="E40" s="38" t="s">
        <v>365</v>
      </c>
      <c r="F40" s="38" t="s">
        <v>73</v>
      </c>
      <c r="G40" s="39" t="s">
        <v>65</v>
      </c>
      <c r="H40" s="40">
        <v>66.180000000000007</v>
      </c>
      <c r="I40" s="39">
        <v>3</v>
      </c>
      <c r="J40" s="41">
        <v>112.65</v>
      </c>
      <c r="K40" s="42"/>
      <c r="L40" s="43">
        <f t="shared" si="0"/>
        <v>7455.1770000000015</v>
      </c>
      <c r="M40" s="43">
        <f t="shared" si="1"/>
        <v>0</v>
      </c>
      <c r="N40" s="44">
        <f t="shared" si="2"/>
        <v>0</v>
      </c>
      <c r="O40" s="43">
        <f t="shared" ref="O40" si="36">ROUND(M40*SVS_UR_1_1,2)</f>
        <v>0</v>
      </c>
      <c r="P40" s="41">
        <f t="shared" si="9"/>
        <v>1</v>
      </c>
      <c r="Q40" s="42"/>
      <c r="R40" s="43">
        <f t="shared" si="5"/>
        <v>66.180000000000007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46" t="s">
        <v>569</v>
      </c>
      <c r="C41" s="248">
        <v>0</v>
      </c>
      <c r="D41" s="248">
        <v>13</v>
      </c>
      <c r="E41" s="38" t="s">
        <v>211</v>
      </c>
      <c r="F41" s="38" t="s">
        <v>73</v>
      </c>
      <c r="G41" s="39" t="s">
        <v>80</v>
      </c>
      <c r="H41" s="40">
        <v>22.27</v>
      </c>
      <c r="I41" s="39">
        <v>2</v>
      </c>
      <c r="J41" s="41">
        <v>75.099999999999994</v>
      </c>
      <c r="K41" s="42"/>
      <c r="L41" s="43">
        <f t="shared" si="0"/>
        <v>1672.4769999999999</v>
      </c>
      <c r="M41" s="43">
        <f t="shared" si="1"/>
        <v>0</v>
      </c>
      <c r="N41" s="44">
        <f t="shared" si="2"/>
        <v>0</v>
      </c>
      <c r="O41" s="43">
        <f t="shared" ref="O41" si="37">ROUND(M41*SVS_UR_1_1,2)</f>
        <v>0</v>
      </c>
      <c r="P41" s="41">
        <f t="shared" si="9"/>
        <v>1</v>
      </c>
      <c r="Q41" s="42"/>
      <c r="R41" s="43">
        <f t="shared" si="5"/>
        <v>22.27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46" t="s">
        <v>569</v>
      </c>
      <c r="C42" s="248">
        <v>0</v>
      </c>
      <c r="D42" s="248">
        <v>12</v>
      </c>
      <c r="E42" s="38" t="s">
        <v>146</v>
      </c>
      <c r="F42" s="38" t="s">
        <v>73</v>
      </c>
      <c r="G42" s="39" t="s">
        <v>88</v>
      </c>
      <c r="H42" s="40">
        <v>3.07</v>
      </c>
      <c r="I42" s="39">
        <v>5</v>
      </c>
      <c r="J42" s="41">
        <v>187.75</v>
      </c>
      <c r="K42" s="42"/>
      <c r="L42" s="43">
        <f t="shared" si="0"/>
        <v>576.39249999999993</v>
      </c>
      <c r="M42" s="43">
        <f t="shared" si="1"/>
        <v>0</v>
      </c>
      <c r="N42" s="44">
        <f t="shared" si="2"/>
        <v>0</v>
      </c>
      <c r="O42" s="43">
        <f t="shared" ref="O42" si="38">ROUND(M42*SVS_UR_1_1,2)</f>
        <v>0</v>
      </c>
      <c r="P42" s="41">
        <f t="shared" si="9"/>
        <v>1</v>
      </c>
      <c r="Q42" s="42"/>
      <c r="R42" s="43">
        <f t="shared" si="5"/>
        <v>3.07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>
      <c r="A43" s="37">
        <f>MAX($A$11:A42)+1</f>
        <v>33</v>
      </c>
      <c r="B43" s="46" t="s">
        <v>569</v>
      </c>
      <c r="C43" s="248">
        <v>0</v>
      </c>
      <c r="D43" s="248">
        <v>11</v>
      </c>
      <c r="E43" s="38" t="s">
        <v>146</v>
      </c>
      <c r="F43" s="38" t="s">
        <v>73</v>
      </c>
      <c r="G43" s="39" t="s">
        <v>88</v>
      </c>
      <c r="H43" s="40">
        <v>2.21</v>
      </c>
      <c r="I43" s="39">
        <v>5</v>
      </c>
      <c r="J43" s="41">
        <v>187.75</v>
      </c>
      <c r="K43" s="42"/>
      <c r="L43" s="43">
        <f t="shared" si="0"/>
        <v>414.92750000000001</v>
      </c>
      <c r="M43" s="43">
        <f t="shared" si="1"/>
        <v>0</v>
      </c>
      <c r="N43" s="44">
        <f t="shared" si="2"/>
        <v>0</v>
      </c>
      <c r="O43" s="43">
        <f t="shared" ref="O43" si="39">ROUND(M43*SVS_UR_1_1,2)</f>
        <v>0</v>
      </c>
      <c r="P43" s="41">
        <f t="shared" si="9"/>
        <v>1</v>
      </c>
      <c r="Q43" s="42"/>
      <c r="R43" s="43">
        <f t="shared" si="5"/>
        <v>2.21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>
      <c r="A44" s="37">
        <f>MAX($A$11:A43)+1</f>
        <v>34</v>
      </c>
      <c r="B44" s="46" t="s">
        <v>569</v>
      </c>
      <c r="C44" s="248">
        <v>0</v>
      </c>
      <c r="D44" s="248">
        <v>10</v>
      </c>
      <c r="E44" s="38" t="s">
        <v>146</v>
      </c>
      <c r="F44" s="38" t="s">
        <v>73</v>
      </c>
      <c r="G44" s="39" t="s">
        <v>88</v>
      </c>
      <c r="H44" s="40">
        <v>1.5</v>
      </c>
      <c r="I44" s="39">
        <v>5</v>
      </c>
      <c r="J44" s="41">
        <v>187.75</v>
      </c>
      <c r="K44" s="42"/>
      <c r="L44" s="43">
        <f t="shared" si="0"/>
        <v>281.625</v>
      </c>
      <c r="M44" s="43">
        <f t="shared" si="1"/>
        <v>0</v>
      </c>
      <c r="N44" s="44">
        <f t="shared" si="2"/>
        <v>0</v>
      </c>
      <c r="O44" s="43">
        <f t="shared" ref="O44" si="40">ROUND(M44*SVS_UR_1_1,2)</f>
        <v>0</v>
      </c>
      <c r="P44" s="41">
        <f t="shared" si="9"/>
        <v>1</v>
      </c>
      <c r="Q44" s="42"/>
      <c r="R44" s="43">
        <f t="shared" si="5"/>
        <v>1.5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>
      <c r="A45" s="37">
        <f>MAX($A$11:A44)+1</f>
        <v>35</v>
      </c>
      <c r="B45" s="46" t="s">
        <v>569</v>
      </c>
      <c r="C45" s="248">
        <v>0</v>
      </c>
      <c r="D45" s="248">
        <v>7</v>
      </c>
      <c r="E45" s="38" t="s">
        <v>146</v>
      </c>
      <c r="F45" s="38" t="s">
        <v>73</v>
      </c>
      <c r="G45" s="39" t="s">
        <v>88</v>
      </c>
      <c r="H45" s="40">
        <v>3.07</v>
      </c>
      <c r="I45" s="39">
        <v>5</v>
      </c>
      <c r="J45" s="41">
        <v>187.75</v>
      </c>
      <c r="K45" s="42"/>
      <c r="L45" s="43">
        <f t="shared" si="0"/>
        <v>576.39249999999993</v>
      </c>
      <c r="M45" s="43">
        <f t="shared" si="1"/>
        <v>0</v>
      </c>
      <c r="N45" s="44">
        <f t="shared" si="2"/>
        <v>0</v>
      </c>
      <c r="O45" s="43">
        <f t="shared" ref="O45" si="41">ROUND(M45*SVS_UR_1_1,2)</f>
        <v>0</v>
      </c>
      <c r="P45" s="41">
        <f t="shared" si="9"/>
        <v>1</v>
      </c>
      <c r="Q45" s="42"/>
      <c r="R45" s="43">
        <f t="shared" si="5"/>
        <v>3.07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>
      <c r="A46" s="37">
        <f>MAX($A$11:A45)+1</f>
        <v>36</v>
      </c>
      <c r="B46" s="46" t="s">
        <v>569</v>
      </c>
      <c r="C46" s="248">
        <v>0</v>
      </c>
      <c r="D46" s="248">
        <v>6</v>
      </c>
      <c r="E46" s="38" t="s">
        <v>146</v>
      </c>
      <c r="F46" s="38" t="s">
        <v>73</v>
      </c>
      <c r="G46" s="39" t="s">
        <v>88</v>
      </c>
      <c r="H46" s="40">
        <v>1.35</v>
      </c>
      <c r="I46" s="39">
        <v>5</v>
      </c>
      <c r="J46" s="41">
        <v>187.75</v>
      </c>
      <c r="K46" s="42"/>
      <c r="L46" s="43">
        <f t="shared" si="0"/>
        <v>253.46250000000001</v>
      </c>
      <c r="M46" s="43">
        <f t="shared" si="1"/>
        <v>0</v>
      </c>
      <c r="N46" s="44">
        <f t="shared" si="2"/>
        <v>0</v>
      </c>
      <c r="O46" s="43">
        <f t="shared" ref="O46" si="42">ROUND(M46*SVS_UR_1_1,2)</f>
        <v>0</v>
      </c>
      <c r="P46" s="41">
        <f t="shared" si="9"/>
        <v>1</v>
      </c>
      <c r="Q46" s="42"/>
      <c r="R46" s="43">
        <f t="shared" si="5"/>
        <v>1.35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>
      <c r="A47" s="37">
        <f>MAX($A$11:A46)+1</f>
        <v>37</v>
      </c>
      <c r="B47" s="46" t="s">
        <v>569</v>
      </c>
      <c r="C47" s="248">
        <v>0</v>
      </c>
      <c r="D47" s="248">
        <v>5</v>
      </c>
      <c r="E47" s="38" t="s">
        <v>146</v>
      </c>
      <c r="F47" s="38" t="s">
        <v>73</v>
      </c>
      <c r="G47" s="39" t="s">
        <v>88</v>
      </c>
      <c r="H47" s="40">
        <v>1.5</v>
      </c>
      <c r="I47" s="39">
        <v>5</v>
      </c>
      <c r="J47" s="41">
        <v>187.75</v>
      </c>
      <c r="K47" s="42"/>
      <c r="L47" s="43">
        <f t="shared" si="0"/>
        <v>281.625</v>
      </c>
      <c r="M47" s="43">
        <f t="shared" si="1"/>
        <v>0</v>
      </c>
      <c r="N47" s="44">
        <f t="shared" si="2"/>
        <v>0</v>
      </c>
      <c r="O47" s="43">
        <f t="shared" ref="O47" si="43">ROUND(M47*SVS_UR_1_1,2)</f>
        <v>0</v>
      </c>
      <c r="P47" s="41">
        <f t="shared" si="9"/>
        <v>1</v>
      </c>
      <c r="Q47" s="42"/>
      <c r="R47" s="43">
        <f t="shared" si="5"/>
        <v>1.5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>
      <c r="A48" s="37">
        <f>MAX($A$11:A47)+1</f>
        <v>38</v>
      </c>
      <c r="B48" s="46" t="s">
        <v>569</v>
      </c>
      <c r="C48" s="248">
        <v>0</v>
      </c>
      <c r="D48" s="248">
        <v>4</v>
      </c>
      <c r="E48" s="38" t="s">
        <v>146</v>
      </c>
      <c r="F48" s="38" t="s">
        <v>73</v>
      </c>
      <c r="G48" s="39" t="s">
        <v>88</v>
      </c>
      <c r="H48" s="40">
        <v>4.5</v>
      </c>
      <c r="I48" s="39">
        <v>5</v>
      </c>
      <c r="J48" s="41">
        <v>187.75</v>
      </c>
      <c r="K48" s="42"/>
      <c r="L48" s="43">
        <f t="shared" si="0"/>
        <v>844.875</v>
      </c>
      <c r="M48" s="43">
        <f t="shared" si="1"/>
        <v>0</v>
      </c>
      <c r="N48" s="44">
        <f t="shared" si="2"/>
        <v>0</v>
      </c>
      <c r="O48" s="43">
        <f t="shared" ref="O48" si="44">ROUND(M48*SVS_UR_1_1,2)</f>
        <v>0</v>
      </c>
      <c r="P48" s="41">
        <f t="shared" si="9"/>
        <v>1</v>
      </c>
      <c r="Q48" s="42"/>
      <c r="R48" s="43">
        <f t="shared" si="5"/>
        <v>4.5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>
      <c r="A49" s="37">
        <f>MAX($A$11:A48)+1</f>
        <v>39</v>
      </c>
      <c r="B49" s="46" t="s">
        <v>569</v>
      </c>
      <c r="C49" s="248">
        <v>0</v>
      </c>
      <c r="D49" s="248">
        <v>3</v>
      </c>
      <c r="E49" s="38" t="s">
        <v>146</v>
      </c>
      <c r="F49" s="38" t="s">
        <v>73</v>
      </c>
      <c r="G49" s="39" t="s">
        <v>88</v>
      </c>
      <c r="H49" s="40">
        <v>4.78</v>
      </c>
      <c r="I49" s="39">
        <v>5</v>
      </c>
      <c r="J49" s="41">
        <v>187.75</v>
      </c>
      <c r="K49" s="42"/>
      <c r="L49" s="43">
        <f t="shared" si="0"/>
        <v>897.44500000000005</v>
      </c>
      <c r="M49" s="43">
        <f t="shared" si="1"/>
        <v>0</v>
      </c>
      <c r="N49" s="44">
        <f t="shared" si="2"/>
        <v>0</v>
      </c>
      <c r="O49" s="43">
        <f t="shared" ref="O49" si="45">ROUND(M49*SVS_UR_1_1,2)</f>
        <v>0</v>
      </c>
      <c r="P49" s="41">
        <f t="shared" si="9"/>
        <v>1</v>
      </c>
      <c r="Q49" s="42"/>
      <c r="R49" s="43">
        <f t="shared" si="5"/>
        <v>4.78</v>
      </c>
      <c r="S49" s="43">
        <f t="shared" si="6"/>
        <v>0</v>
      </c>
      <c r="T49" s="44">
        <f t="shared" si="7"/>
        <v>0</v>
      </c>
      <c r="U49" s="43" cm="1">
        <f t="array" ref="U49">ROUND(S49*SVS_GrR_1_1,2)</f>
        <v>0</v>
      </c>
    </row>
    <row r="50" spans="1:21" s="45" customFormat="1">
      <c r="A50" s="37">
        <f>MAX($A$11:A49)+1</f>
        <v>40</v>
      </c>
      <c r="B50" s="46" t="s">
        <v>569</v>
      </c>
      <c r="C50" s="248">
        <v>0</v>
      </c>
      <c r="D50" s="248">
        <v>2</v>
      </c>
      <c r="E50" s="38" t="s">
        <v>146</v>
      </c>
      <c r="F50" s="38" t="s">
        <v>73</v>
      </c>
      <c r="G50" s="39" t="s">
        <v>88</v>
      </c>
      <c r="H50" s="40">
        <v>1.5</v>
      </c>
      <c r="I50" s="39">
        <v>5</v>
      </c>
      <c r="J50" s="41">
        <v>187.75</v>
      </c>
      <c r="K50" s="42"/>
      <c r="L50" s="43">
        <f t="shared" si="0"/>
        <v>281.625</v>
      </c>
      <c r="M50" s="43">
        <f t="shared" si="1"/>
        <v>0</v>
      </c>
      <c r="N50" s="44">
        <f t="shared" si="2"/>
        <v>0</v>
      </c>
      <c r="O50" s="43">
        <f t="shared" ref="O50" si="46">ROUND(M50*SVS_UR_1_1,2)</f>
        <v>0</v>
      </c>
      <c r="P50" s="41">
        <f t="shared" si="9"/>
        <v>1</v>
      </c>
      <c r="Q50" s="42"/>
      <c r="R50" s="43">
        <f t="shared" si="5"/>
        <v>1.5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>
      <c r="A51" s="37">
        <f>MAX($A$11:A50)+1</f>
        <v>41</v>
      </c>
      <c r="B51" s="46" t="s">
        <v>569</v>
      </c>
      <c r="C51" s="248">
        <v>0</v>
      </c>
      <c r="D51" s="248">
        <v>1</v>
      </c>
      <c r="E51" s="38" t="s">
        <v>365</v>
      </c>
      <c r="F51" s="38" t="s">
        <v>73</v>
      </c>
      <c r="G51" s="39" t="s">
        <v>65</v>
      </c>
      <c r="H51" s="40">
        <v>66.180000000000007</v>
      </c>
      <c r="I51" s="39">
        <v>3</v>
      </c>
      <c r="J51" s="41">
        <v>112.65</v>
      </c>
      <c r="K51" s="42"/>
      <c r="L51" s="43">
        <f t="shared" si="0"/>
        <v>7455.1770000000015</v>
      </c>
      <c r="M51" s="43">
        <f t="shared" si="1"/>
        <v>0</v>
      </c>
      <c r="N51" s="44">
        <f t="shared" si="2"/>
        <v>0</v>
      </c>
      <c r="O51" s="43">
        <f t="shared" ref="O51" si="47">ROUND(M51*SVS_UR_1_1,2)</f>
        <v>0</v>
      </c>
      <c r="P51" s="41">
        <f t="shared" si="9"/>
        <v>1</v>
      </c>
      <c r="Q51" s="42"/>
      <c r="R51" s="43">
        <f t="shared" si="5"/>
        <v>66.180000000000007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>
      <c r="A52" s="37">
        <f>MAX($A$11:A51)+1</f>
        <v>42</v>
      </c>
      <c r="B52" s="46" t="s">
        <v>569</v>
      </c>
      <c r="C52" s="248">
        <v>0</v>
      </c>
      <c r="D52" s="248">
        <v>12</v>
      </c>
      <c r="E52" s="38" t="s">
        <v>365</v>
      </c>
      <c r="F52" s="38" t="s">
        <v>73</v>
      </c>
      <c r="G52" s="39" t="s">
        <v>65</v>
      </c>
      <c r="H52" s="40">
        <v>66.180000000000007</v>
      </c>
      <c r="I52" s="39">
        <v>3</v>
      </c>
      <c r="J52" s="41">
        <v>112.65</v>
      </c>
      <c r="K52" s="42"/>
      <c r="L52" s="43">
        <f t="shared" si="0"/>
        <v>7455.1770000000015</v>
      </c>
      <c r="M52" s="43">
        <f t="shared" si="1"/>
        <v>0</v>
      </c>
      <c r="N52" s="44">
        <f t="shared" si="2"/>
        <v>0</v>
      </c>
      <c r="O52" s="43">
        <f t="shared" ref="O52" si="48">ROUND(M52*SVS_UR_1_1,2)</f>
        <v>0</v>
      </c>
      <c r="P52" s="41">
        <f t="shared" si="9"/>
        <v>1</v>
      </c>
      <c r="Q52" s="42"/>
      <c r="R52" s="43">
        <f t="shared" si="5"/>
        <v>66.180000000000007</v>
      </c>
      <c r="S52" s="43">
        <f t="shared" si="6"/>
        <v>0</v>
      </c>
      <c r="T52" s="44">
        <f t="shared" si="7"/>
        <v>0</v>
      </c>
      <c r="U52" s="43" cm="1">
        <f t="array" ref="U52">ROUND(S52*SVS_GrR_1_1,2)</f>
        <v>0</v>
      </c>
    </row>
    <row r="53" spans="1:21" s="45" customFormat="1">
      <c r="A53" s="37">
        <f>MAX($A$11:A52)+1</f>
        <v>43</v>
      </c>
      <c r="B53" s="46" t="s">
        <v>569</v>
      </c>
      <c r="C53" s="248">
        <v>0</v>
      </c>
      <c r="D53" s="248">
        <v>11</v>
      </c>
      <c r="E53" s="38" t="s">
        <v>82</v>
      </c>
      <c r="F53" s="38" t="s">
        <v>73</v>
      </c>
      <c r="G53" s="39" t="s">
        <v>81</v>
      </c>
      <c r="H53" s="40">
        <v>21.44</v>
      </c>
      <c r="I53" s="39">
        <v>5</v>
      </c>
      <c r="J53" s="41">
        <v>187.75</v>
      </c>
      <c r="K53" s="42"/>
      <c r="L53" s="43">
        <f t="shared" si="0"/>
        <v>4025.36</v>
      </c>
      <c r="M53" s="43">
        <f t="shared" si="1"/>
        <v>0</v>
      </c>
      <c r="N53" s="44">
        <f t="shared" si="2"/>
        <v>0</v>
      </c>
      <c r="O53" s="43">
        <f t="shared" ref="O53" si="49">ROUND(M53*SVS_UR_1_1,2)</f>
        <v>0</v>
      </c>
      <c r="P53" s="41">
        <f t="shared" si="9"/>
        <v>1</v>
      </c>
      <c r="Q53" s="42"/>
      <c r="R53" s="43">
        <f t="shared" si="5"/>
        <v>21.44</v>
      </c>
      <c r="S53" s="43">
        <f t="shared" si="6"/>
        <v>0</v>
      </c>
      <c r="T53" s="44">
        <f t="shared" si="7"/>
        <v>0</v>
      </c>
      <c r="U53" s="43" cm="1">
        <f t="array" ref="U53">ROUND(S53*SVS_GrR_1_1,2)</f>
        <v>0</v>
      </c>
    </row>
    <row r="54" spans="1:21" s="45" customFormat="1">
      <c r="A54" s="37">
        <f>MAX($A$11:A53)+1</f>
        <v>44</v>
      </c>
      <c r="B54" s="46" t="s">
        <v>569</v>
      </c>
      <c r="C54" s="248">
        <v>0</v>
      </c>
      <c r="D54" s="248">
        <v>10</v>
      </c>
      <c r="E54" s="38" t="s">
        <v>211</v>
      </c>
      <c r="F54" s="38" t="s">
        <v>73</v>
      </c>
      <c r="G54" s="39" t="s">
        <v>80</v>
      </c>
      <c r="H54" s="40">
        <v>12.78</v>
      </c>
      <c r="I54" s="39">
        <v>2</v>
      </c>
      <c r="J54" s="41">
        <v>75.099999999999994</v>
      </c>
      <c r="K54" s="42"/>
      <c r="L54" s="43">
        <f t="shared" si="0"/>
        <v>959.77799999999991</v>
      </c>
      <c r="M54" s="43">
        <f t="shared" si="1"/>
        <v>0</v>
      </c>
      <c r="N54" s="44">
        <f t="shared" si="2"/>
        <v>0</v>
      </c>
      <c r="O54" s="43">
        <f t="shared" ref="O54" si="50">ROUND(M54*SVS_UR_1_1,2)</f>
        <v>0</v>
      </c>
      <c r="P54" s="41">
        <f t="shared" si="9"/>
        <v>1</v>
      </c>
      <c r="Q54" s="42"/>
      <c r="R54" s="43">
        <f t="shared" si="5"/>
        <v>12.78</v>
      </c>
      <c r="S54" s="43">
        <f t="shared" si="6"/>
        <v>0</v>
      </c>
      <c r="T54" s="44">
        <f t="shared" si="7"/>
        <v>0</v>
      </c>
      <c r="U54" s="43" cm="1">
        <f t="array" ref="U54">ROUND(S54*SVS_GrR_1_1,2)</f>
        <v>0</v>
      </c>
    </row>
    <row r="55" spans="1:21" s="45" customFormat="1">
      <c r="A55" s="37">
        <f>MAX($A$11:A54)+1</f>
        <v>45</v>
      </c>
      <c r="B55" s="46" t="s">
        <v>569</v>
      </c>
      <c r="C55" s="248">
        <v>0</v>
      </c>
      <c r="D55" s="248">
        <v>9</v>
      </c>
      <c r="E55" s="38" t="s">
        <v>146</v>
      </c>
      <c r="F55" s="38" t="s">
        <v>73</v>
      </c>
      <c r="G55" s="39" t="s">
        <v>88</v>
      </c>
      <c r="H55" s="40">
        <v>2</v>
      </c>
      <c r="I55" s="39">
        <v>5</v>
      </c>
      <c r="J55" s="41">
        <v>187.75</v>
      </c>
      <c r="K55" s="42"/>
      <c r="L55" s="43">
        <f t="shared" si="0"/>
        <v>375.5</v>
      </c>
      <c r="M55" s="43">
        <f t="shared" si="1"/>
        <v>0</v>
      </c>
      <c r="N55" s="44">
        <f t="shared" si="2"/>
        <v>0</v>
      </c>
      <c r="O55" s="43">
        <f t="shared" ref="O55" si="51">ROUND(M55*SVS_UR_1_1,2)</f>
        <v>0</v>
      </c>
      <c r="P55" s="41">
        <f t="shared" si="9"/>
        <v>1</v>
      </c>
      <c r="Q55" s="42"/>
      <c r="R55" s="43">
        <f t="shared" si="5"/>
        <v>2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>
      <c r="A56" s="37">
        <f>MAX($A$11:A55)+1</f>
        <v>46</v>
      </c>
      <c r="B56" s="46" t="s">
        <v>569</v>
      </c>
      <c r="C56" s="248">
        <v>0</v>
      </c>
      <c r="D56" s="248">
        <v>8</v>
      </c>
      <c r="E56" s="38" t="s">
        <v>146</v>
      </c>
      <c r="F56" s="38" t="s">
        <v>73</v>
      </c>
      <c r="G56" s="39" t="s">
        <v>88</v>
      </c>
      <c r="H56" s="40">
        <v>2.14</v>
      </c>
      <c r="I56" s="39">
        <v>5</v>
      </c>
      <c r="J56" s="41">
        <v>187.75</v>
      </c>
      <c r="K56" s="42"/>
      <c r="L56" s="43">
        <f t="shared" si="0"/>
        <v>401.78500000000003</v>
      </c>
      <c r="M56" s="43">
        <f t="shared" si="1"/>
        <v>0</v>
      </c>
      <c r="N56" s="44">
        <f t="shared" si="2"/>
        <v>0</v>
      </c>
      <c r="O56" s="43">
        <f t="shared" ref="O56" si="52">ROUND(M56*SVS_UR_1_1,2)</f>
        <v>0</v>
      </c>
      <c r="P56" s="41">
        <f t="shared" si="9"/>
        <v>1</v>
      </c>
      <c r="Q56" s="42"/>
      <c r="R56" s="43">
        <f t="shared" si="5"/>
        <v>2.14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>
      <c r="A57" s="37">
        <f>MAX($A$11:A56)+1</f>
        <v>47</v>
      </c>
      <c r="B57" s="46" t="s">
        <v>569</v>
      </c>
      <c r="C57" s="248">
        <v>0</v>
      </c>
      <c r="D57" s="248">
        <v>6</v>
      </c>
      <c r="E57" s="38" t="s">
        <v>146</v>
      </c>
      <c r="F57" s="38" t="s">
        <v>73</v>
      </c>
      <c r="G57" s="39" t="s">
        <v>88</v>
      </c>
      <c r="H57" s="40">
        <v>1.35</v>
      </c>
      <c r="I57" s="39">
        <v>5</v>
      </c>
      <c r="J57" s="41">
        <v>187.75</v>
      </c>
      <c r="K57" s="42"/>
      <c r="L57" s="43">
        <f t="shared" si="0"/>
        <v>253.46250000000001</v>
      </c>
      <c r="M57" s="43">
        <f t="shared" si="1"/>
        <v>0</v>
      </c>
      <c r="N57" s="44">
        <f t="shared" si="2"/>
        <v>0</v>
      </c>
      <c r="O57" s="43">
        <f t="shared" ref="O57" si="53">ROUND(M57*SVS_UR_1_1,2)</f>
        <v>0</v>
      </c>
      <c r="P57" s="41">
        <f t="shared" si="9"/>
        <v>1</v>
      </c>
      <c r="Q57" s="42"/>
      <c r="R57" s="43">
        <f t="shared" si="5"/>
        <v>1.35</v>
      </c>
      <c r="S57" s="43">
        <f t="shared" si="6"/>
        <v>0</v>
      </c>
      <c r="T57" s="44">
        <f t="shared" si="7"/>
        <v>0</v>
      </c>
      <c r="U57" s="43" cm="1">
        <f t="array" ref="U57">ROUND(S57*SVS_GrR_1_1,2)</f>
        <v>0</v>
      </c>
    </row>
    <row r="58" spans="1:21" s="45" customFormat="1">
      <c r="A58" s="37">
        <f>MAX($A$11:A57)+1</f>
        <v>48</v>
      </c>
      <c r="B58" s="46" t="s">
        <v>569</v>
      </c>
      <c r="C58" s="248">
        <v>0</v>
      </c>
      <c r="D58" s="248">
        <v>5</v>
      </c>
      <c r="E58" s="38" t="s">
        <v>146</v>
      </c>
      <c r="F58" s="38" t="s">
        <v>73</v>
      </c>
      <c r="G58" s="39" t="s">
        <v>88</v>
      </c>
      <c r="H58" s="40">
        <v>1.5</v>
      </c>
      <c r="I58" s="39">
        <v>5</v>
      </c>
      <c r="J58" s="41">
        <v>187.75</v>
      </c>
      <c r="K58" s="42"/>
      <c r="L58" s="43">
        <f t="shared" si="0"/>
        <v>281.625</v>
      </c>
      <c r="M58" s="43">
        <f t="shared" si="1"/>
        <v>0</v>
      </c>
      <c r="N58" s="44">
        <f t="shared" si="2"/>
        <v>0</v>
      </c>
      <c r="O58" s="43">
        <f t="shared" ref="O58" si="54">ROUND(M58*SVS_UR_1_1,2)</f>
        <v>0</v>
      </c>
      <c r="P58" s="41">
        <f t="shared" si="9"/>
        <v>1</v>
      </c>
      <c r="Q58" s="42"/>
      <c r="R58" s="43">
        <f t="shared" si="5"/>
        <v>1.5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>
      <c r="A59" s="37">
        <f>MAX($A$11:A58)+1</f>
        <v>49</v>
      </c>
      <c r="B59" s="46" t="s">
        <v>569</v>
      </c>
      <c r="C59" s="248">
        <v>0</v>
      </c>
      <c r="D59" s="248">
        <v>4</v>
      </c>
      <c r="E59" s="38" t="s">
        <v>146</v>
      </c>
      <c r="F59" s="38" t="s">
        <v>73</v>
      </c>
      <c r="G59" s="39" t="s">
        <v>88</v>
      </c>
      <c r="H59" s="40">
        <v>4.5</v>
      </c>
      <c r="I59" s="39">
        <v>5</v>
      </c>
      <c r="J59" s="41">
        <v>187.75</v>
      </c>
      <c r="K59" s="42"/>
      <c r="L59" s="43">
        <f t="shared" si="0"/>
        <v>844.875</v>
      </c>
      <c r="M59" s="43">
        <f t="shared" si="1"/>
        <v>0</v>
      </c>
      <c r="N59" s="44">
        <f t="shared" si="2"/>
        <v>0</v>
      </c>
      <c r="O59" s="43">
        <f t="shared" ref="O59" si="55">ROUND(M59*SVS_UR_1_1,2)</f>
        <v>0</v>
      </c>
      <c r="P59" s="41">
        <f t="shared" si="9"/>
        <v>1</v>
      </c>
      <c r="Q59" s="42"/>
      <c r="R59" s="43">
        <f t="shared" si="5"/>
        <v>4.5</v>
      </c>
      <c r="S59" s="43">
        <f t="shared" si="6"/>
        <v>0</v>
      </c>
      <c r="T59" s="44">
        <f t="shared" si="7"/>
        <v>0</v>
      </c>
      <c r="U59" s="43" cm="1">
        <f t="array" ref="U59">ROUND(S59*SVS_GrR_1_1,2)</f>
        <v>0</v>
      </c>
    </row>
    <row r="60" spans="1:21" s="45" customFormat="1">
      <c r="A60" s="37">
        <f>MAX($A$11:A59)+1</f>
        <v>50</v>
      </c>
      <c r="B60" s="46" t="s">
        <v>569</v>
      </c>
      <c r="C60" s="248">
        <v>0</v>
      </c>
      <c r="D60" s="248">
        <v>3</v>
      </c>
      <c r="E60" s="38" t="s">
        <v>146</v>
      </c>
      <c r="F60" s="38" t="s">
        <v>73</v>
      </c>
      <c r="G60" s="39" t="s">
        <v>88</v>
      </c>
      <c r="H60" s="40">
        <v>4.78</v>
      </c>
      <c r="I60" s="39">
        <v>5</v>
      </c>
      <c r="J60" s="41">
        <v>187.75</v>
      </c>
      <c r="K60" s="42"/>
      <c r="L60" s="43">
        <f t="shared" si="0"/>
        <v>897.44500000000005</v>
      </c>
      <c r="M60" s="43">
        <f t="shared" si="1"/>
        <v>0</v>
      </c>
      <c r="N60" s="44">
        <f t="shared" si="2"/>
        <v>0</v>
      </c>
      <c r="O60" s="43">
        <f t="shared" ref="O60" si="56">ROUND(M60*SVS_UR_1_1,2)</f>
        <v>0</v>
      </c>
      <c r="P60" s="41">
        <f t="shared" si="9"/>
        <v>1</v>
      </c>
      <c r="Q60" s="42"/>
      <c r="R60" s="43">
        <f t="shared" si="5"/>
        <v>4.78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>
      <c r="A61" s="37">
        <f>MAX($A$11:A60)+1</f>
        <v>51</v>
      </c>
      <c r="B61" s="46" t="s">
        <v>569</v>
      </c>
      <c r="C61" s="248">
        <v>0</v>
      </c>
      <c r="D61" s="248">
        <v>2</v>
      </c>
      <c r="E61" s="38" t="s">
        <v>146</v>
      </c>
      <c r="F61" s="38" t="s">
        <v>73</v>
      </c>
      <c r="G61" s="39" t="s">
        <v>88</v>
      </c>
      <c r="H61" s="40">
        <v>1.5</v>
      </c>
      <c r="I61" s="39">
        <v>5</v>
      </c>
      <c r="J61" s="41">
        <v>187.75</v>
      </c>
      <c r="K61" s="42"/>
      <c r="L61" s="43">
        <f t="shared" si="0"/>
        <v>281.625</v>
      </c>
      <c r="M61" s="43">
        <f t="shared" si="1"/>
        <v>0</v>
      </c>
      <c r="N61" s="44">
        <f t="shared" si="2"/>
        <v>0</v>
      </c>
      <c r="O61" s="43">
        <f t="shared" ref="O61" si="57">ROUND(M61*SVS_UR_1_1,2)</f>
        <v>0</v>
      </c>
      <c r="P61" s="41">
        <f t="shared" si="9"/>
        <v>1</v>
      </c>
      <c r="Q61" s="42"/>
      <c r="R61" s="43">
        <f t="shared" si="5"/>
        <v>1.5</v>
      </c>
      <c r="S61" s="43">
        <f t="shared" si="6"/>
        <v>0</v>
      </c>
      <c r="T61" s="44">
        <f t="shared" si="7"/>
        <v>0</v>
      </c>
      <c r="U61" s="43" cm="1">
        <f t="array" ref="U61">ROUND(S61*SVS_GrR_1_1,2)</f>
        <v>0</v>
      </c>
    </row>
    <row r="62" spans="1:21" s="45" customFormat="1">
      <c r="A62" s="37">
        <f>MAX($A$11:A61)+1</f>
        <v>52</v>
      </c>
      <c r="B62" s="46" t="s">
        <v>569</v>
      </c>
      <c r="C62" s="248">
        <v>0</v>
      </c>
      <c r="D62" s="248">
        <v>1</v>
      </c>
      <c r="E62" s="38" t="s">
        <v>365</v>
      </c>
      <c r="F62" s="38" t="s">
        <v>73</v>
      </c>
      <c r="G62" s="39" t="s">
        <v>65</v>
      </c>
      <c r="H62" s="40">
        <v>66.180000000000007</v>
      </c>
      <c r="I62" s="39">
        <v>3</v>
      </c>
      <c r="J62" s="41">
        <v>112.65</v>
      </c>
      <c r="K62" s="42"/>
      <c r="L62" s="43">
        <f t="shared" si="0"/>
        <v>7455.1770000000015</v>
      </c>
      <c r="M62" s="43">
        <f t="shared" si="1"/>
        <v>0</v>
      </c>
      <c r="N62" s="44">
        <f t="shared" si="2"/>
        <v>0</v>
      </c>
      <c r="O62" s="43">
        <f t="shared" ref="O62" si="58">ROUND(M62*SVS_UR_1_1,2)</f>
        <v>0</v>
      </c>
      <c r="P62" s="41">
        <f t="shared" si="9"/>
        <v>1</v>
      </c>
      <c r="Q62" s="42"/>
      <c r="R62" s="43">
        <f t="shared" si="5"/>
        <v>66.180000000000007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>
      <c r="A63" s="37">
        <f>MAX($A$11:A62)+1</f>
        <v>53</v>
      </c>
      <c r="B63" s="46" t="s">
        <v>569</v>
      </c>
      <c r="C63" s="248">
        <v>0</v>
      </c>
      <c r="D63" s="248">
        <v>12</v>
      </c>
      <c r="E63" s="38" t="s">
        <v>365</v>
      </c>
      <c r="F63" s="38" t="s">
        <v>73</v>
      </c>
      <c r="G63" s="39" t="s">
        <v>65</v>
      </c>
      <c r="H63" s="40">
        <v>66.180000000000007</v>
      </c>
      <c r="I63" s="39">
        <v>3</v>
      </c>
      <c r="J63" s="41">
        <v>112.65</v>
      </c>
      <c r="K63" s="42"/>
      <c r="L63" s="43">
        <f t="shared" si="0"/>
        <v>7455.1770000000015</v>
      </c>
      <c r="M63" s="43">
        <f t="shared" si="1"/>
        <v>0</v>
      </c>
      <c r="N63" s="44">
        <f t="shared" si="2"/>
        <v>0</v>
      </c>
      <c r="O63" s="43">
        <f t="shared" ref="O63" si="59">ROUND(M63*SVS_UR_1_1,2)</f>
        <v>0</v>
      </c>
      <c r="P63" s="41">
        <f t="shared" si="9"/>
        <v>1</v>
      </c>
      <c r="Q63" s="42"/>
      <c r="R63" s="43">
        <f t="shared" si="5"/>
        <v>66.180000000000007</v>
      </c>
      <c r="S63" s="43">
        <f t="shared" si="6"/>
        <v>0</v>
      </c>
      <c r="T63" s="44">
        <f t="shared" si="7"/>
        <v>0</v>
      </c>
      <c r="U63" s="43" cm="1">
        <f t="array" ref="U63">ROUND(S63*SVS_GrR_1_1,2)</f>
        <v>0</v>
      </c>
    </row>
    <row r="64" spans="1:21" s="45" customFormat="1">
      <c r="A64" s="37">
        <f>MAX($A$11:A63)+1</f>
        <v>54</v>
      </c>
      <c r="B64" s="46" t="s">
        <v>569</v>
      </c>
      <c r="C64" s="248">
        <v>0</v>
      </c>
      <c r="D64" s="248">
        <v>11</v>
      </c>
      <c r="E64" s="38" t="s">
        <v>82</v>
      </c>
      <c r="F64" s="38" t="s">
        <v>73</v>
      </c>
      <c r="G64" s="39" t="s">
        <v>81</v>
      </c>
      <c r="H64" s="40">
        <v>21.44</v>
      </c>
      <c r="I64" s="39">
        <v>5</v>
      </c>
      <c r="J64" s="41">
        <v>187.75</v>
      </c>
      <c r="K64" s="42"/>
      <c r="L64" s="43">
        <f t="shared" si="0"/>
        <v>4025.36</v>
      </c>
      <c r="M64" s="43">
        <f t="shared" si="1"/>
        <v>0</v>
      </c>
      <c r="N64" s="44">
        <f t="shared" si="2"/>
        <v>0</v>
      </c>
      <c r="O64" s="43">
        <f t="shared" ref="O64" si="60">ROUND(M64*SVS_UR_1_1,2)</f>
        <v>0</v>
      </c>
      <c r="P64" s="41">
        <f t="shared" si="9"/>
        <v>1</v>
      </c>
      <c r="Q64" s="42"/>
      <c r="R64" s="43">
        <f t="shared" si="5"/>
        <v>21.44</v>
      </c>
      <c r="S64" s="43">
        <f t="shared" si="6"/>
        <v>0</v>
      </c>
      <c r="T64" s="44">
        <f t="shared" si="7"/>
        <v>0</v>
      </c>
      <c r="U64" s="43" cm="1">
        <f t="array" ref="U64">ROUND(S64*SVS_GrR_1_1,2)</f>
        <v>0</v>
      </c>
    </row>
    <row r="65" spans="1:21" s="45" customFormat="1">
      <c r="A65" s="37">
        <f>MAX($A$11:A64)+1</f>
        <v>55</v>
      </c>
      <c r="B65" s="46" t="s">
        <v>569</v>
      </c>
      <c r="C65" s="248">
        <v>0</v>
      </c>
      <c r="D65" s="248">
        <v>10</v>
      </c>
      <c r="E65" s="38" t="s">
        <v>211</v>
      </c>
      <c r="F65" s="38" t="s">
        <v>73</v>
      </c>
      <c r="G65" s="39" t="s">
        <v>80</v>
      </c>
      <c r="H65" s="40">
        <v>12.78</v>
      </c>
      <c r="I65" s="39">
        <v>2</v>
      </c>
      <c r="J65" s="41">
        <v>75.099999999999994</v>
      </c>
      <c r="K65" s="42"/>
      <c r="L65" s="43">
        <f t="shared" si="0"/>
        <v>959.77799999999991</v>
      </c>
      <c r="M65" s="43">
        <f t="shared" si="1"/>
        <v>0</v>
      </c>
      <c r="N65" s="44">
        <f t="shared" si="2"/>
        <v>0</v>
      </c>
      <c r="O65" s="43">
        <f t="shared" ref="O65" si="61">ROUND(M65*SVS_UR_1_1,2)</f>
        <v>0</v>
      </c>
      <c r="P65" s="41">
        <f t="shared" si="9"/>
        <v>1</v>
      </c>
      <c r="Q65" s="42"/>
      <c r="R65" s="43">
        <f t="shared" si="5"/>
        <v>12.78</v>
      </c>
      <c r="S65" s="43">
        <f t="shared" si="6"/>
        <v>0</v>
      </c>
      <c r="T65" s="44">
        <f t="shared" si="7"/>
        <v>0</v>
      </c>
      <c r="U65" s="43" cm="1">
        <f t="array" ref="U65">ROUND(S65*SVS_GrR_1_1,2)</f>
        <v>0</v>
      </c>
    </row>
    <row r="66" spans="1:21" s="45" customFormat="1">
      <c r="A66" s="37">
        <f>MAX($A$11:A65)+1</f>
        <v>56</v>
      </c>
      <c r="B66" s="46" t="s">
        <v>569</v>
      </c>
      <c r="C66" s="248">
        <v>0</v>
      </c>
      <c r="D66" s="248">
        <v>9</v>
      </c>
      <c r="E66" s="38" t="s">
        <v>146</v>
      </c>
      <c r="F66" s="38" t="s">
        <v>73</v>
      </c>
      <c r="G66" s="39" t="s">
        <v>88</v>
      </c>
      <c r="H66" s="40">
        <v>2</v>
      </c>
      <c r="I66" s="39">
        <v>5</v>
      </c>
      <c r="J66" s="41">
        <v>187.75</v>
      </c>
      <c r="K66" s="42"/>
      <c r="L66" s="43">
        <f t="shared" si="0"/>
        <v>375.5</v>
      </c>
      <c r="M66" s="43">
        <f t="shared" si="1"/>
        <v>0</v>
      </c>
      <c r="N66" s="44">
        <f t="shared" si="2"/>
        <v>0</v>
      </c>
      <c r="O66" s="43">
        <f t="shared" ref="O66" si="62">ROUND(M66*SVS_UR_1_1,2)</f>
        <v>0</v>
      </c>
      <c r="P66" s="41">
        <f t="shared" si="9"/>
        <v>1</v>
      </c>
      <c r="Q66" s="42"/>
      <c r="R66" s="43">
        <f t="shared" si="5"/>
        <v>2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>
      <c r="A67" s="37">
        <f>MAX($A$11:A66)+1</f>
        <v>57</v>
      </c>
      <c r="B67" s="46" t="s">
        <v>569</v>
      </c>
      <c r="C67" s="248">
        <v>0</v>
      </c>
      <c r="D67" s="248">
        <v>8</v>
      </c>
      <c r="E67" s="38" t="s">
        <v>146</v>
      </c>
      <c r="F67" s="38" t="s">
        <v>73</v>
      </c>
      <c r="G67" s="39" t="s">
        <v>88</v>
      </c>
      <c r="H67" s="40">
        <v>2.14</v>
      </c>
      <c r="I67" s="39">
        <v>5</v>
      </c>
      <c r="J67" s="41">
        <v>187.75</v>
      </c>
      <c r="K67" s="42"/>
      <c r="L67" s="43">
        <f t="shared" si="0"/>
        <v>401.78500000000003</v>
      </c>
      <c r="M67" s="43">
        <f t="shared" si="1"/>
        <v>0</v>
      </c>
      <c r="N67" s="44">
        <f t="shared" si="2"/>
        <v>0</v>
      </c>
      <c r="O67" s="43">
        <f t="shared" ref="O67" si="63">ROUND(M67*SVS_UR_1_1,2)</f>
        <v>0</v>
      </c>
      <c r="P67" s="41">
        <f t="shared" si="9"/>
        <v>1</v>
      </c>
      <c r="Q67" s="42"/>
      <c r="R67" s="43">
        <f t="shared" si="5"/>
        <v>2.14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>
      <c r="A68" s="37">
        <f>MAX($A$11:A67)+1</f>
        <v>58</v>
      </c>
      <c r="B68" s="46" t="s">
        <v>569</v>
      </c>
      <c r="C68" s="248">
        <v>0</v>
      </c>
      <c r="D68" s="248">
        <v>7</v>
      </c>
      <c r="E68" s="38" t="s">
        <v>146</v>
      </c>
      <c r="F68" s="38" t="s">
        <v>73</v>
      </c>
      <c r="G68" s="39" t="s">
        <v>88</v>
      </c>
      <c r="H68" s="40">
        <v>3.07</v>
      </c>
      <c r="I68" s="39">
        <v>5</v>
      </c>
      <c r="J68" s="41">
        <v>187.75</v>
      </c>
      <c r="K68" s="42"/>
      <c r="L68" s="43">
        <f t="shared" si="0"/>
        <v>576.39249999999993</v>
      </c>
      <c r="M68" s="43">
        <f t="shared" si="1"/>
        <v>0</v>
      </c>
      <c r="N68" s="44">
        <f t="shared" si="2"/>
        <v>0</v>
      </c>
      <c r="O68" s="43">
        <f t="shared" ref="O68" si="64">ROUND(M68*SVS_UR_1_1,2)</f>
        <v>0</v>
      </c>
      <c r="P68" s="41">
        <f t="shared" si="9"/>
        <v>1</v>
      </c>
      <c r="Q68" s="42"/>
      <c r="R68" s="43">
        <f t="shared" si="5"/>
        <v>3.07</v>
      </c>
      <c r="S68" s="43">
        <f t="shared" si="6"/>
        <v>0</v>
      </c>
      <c r="T68" s="44">
        <f t="shared" si="7"/>
        <v>0</v>
      </c>
      <c r="U68" s="43" cm="1">
        <f t="array" ref="U68">ROUND(S68*SVS_GrR_1_1,2)</f>
        <v>0</v>
      </c>
    </row>
    <row r="69" spans="1:21" s="45" customFormat="1">
      <c r="A69" s="37">
        <f>MAX($A$11:A68)+1</f>
        <v>59</v>
      </c>
      <c r="B69" s="46" t="s">
        <v>569</v>
      </c>
      <c r="C69" s="248">
        <v>0</v>
      </c>
      <c r="D69" s="248">
        <v>7</v>
      </c>
      <c r="E69" s="38" t="s">
        <v>146</v>
      </c>
      <c r="F69" s="38" t="s">
        <v>73</v>
      </c>
      <c r="G69" s="39" t="s">
        <v>88</v>
      </c>
      <c r="H69" s="40">
        <v>3.07</v>
      </c>
      <c r="I69" s="39">
        <v>5</v>
      </c>
      <c r="J69" s="41">
        <v>187.75</v>
      </c>
      <c r="K69" s="42"/>
      <c r="L69" s="43">
        <f t="shared" si="0"/>
        <v>576.39249999999993</v>
      </c>
      <c r="M69" s="43">
        <f t="shared" si="1"/>
        <v>0</v>
      </c>
      <c r="N69" s="44">
        <f t="shared" si="2"/>
        <v>0</v>
      </c>
      <c r="O69" s="43">
        <f t="shared" ref="O69" si="65">ROUND(M69*SVS_UR_1_1,2)</f>
        <v>0</v>
      </c>
      <c r="P69" s="41">
        <f t="shared" si="9"/>
        <v>1</v>
      </c>
      <c r="Q69" s="42"/>
      <c r="R69" s="43">
        <f t="shared" si="5"/>
        <v>3.07</v>
      </c>
      <c r="S69" s="43">
        <f t="shared" si="6"/>
        <v>0</v>
      </c>
      <c r="T69" s="44">
        <f t="shared" si="7"/>
        <v>0</v>
      </c>
      <c r="U69" s="43" cm="1">
        <f t="array" ref="U69">ROUND(S69*SVS_GrR_1_1,2)</f>
        <v>0</v>
      </c>
    </row>
    <row r="70" spans="1:21" s="45" customFormat="1">
      <c r="A70" s="37">
        <f>MAX($A$11:A69)+1</f>
        <v>60</v>
      </c>
      <c r="B70" s="46" t="s">
        <v>569</v>
      </c>
      <c r="C70" s="248">
        <v>0</v>
      </c>
      <c r="D70" s="248">
        <v>6</v>
      </c>
      <c r="E70" s="38" t="s">
        <v>146</v>
      </c>
      <c r="F70" s="38" t="s">
        <v>73</v>
      </c>
      <c r="G70" s="39" t="s">
        <v>88</v>
      </c>
      <c r="H70" s="40">
        <v>1.35</v>
      </c>
      <c r="I70" s="39">
        <v>5</v>
      </c>
      <c r="J70" s="41">
        <v>187.75</v>
      </c>
      <c r="K70" s="42"/>
      <c r="L70" s="43">
        <f t="shared" si="0"/>
        <v>253.46250000000001</v>
      </c>
      <c r="M70" s="43">
        <f t="shared" si="1"/>
        <v>0</v>
      </c>
      <c r="N70" s="44">
        <f t="shared" si="2"/>
        <v>0</v>
      </c>
      <c r="O70" s="43">
        <f t="shared" ref="O70" si="66">ROUND(M70*SVS_UR_1_1,2)</f>
        <v>0</v>
      </c>
      <c r="P70" s="41">
        <f t="shared" si="9"/>
        <v>1</v>
      </c>
      <c r="Q70" s="42"/>
      <c r="R70" s="43">
        <f t="shared" si="5"/>
        <v>1.35</v>
      </c>
      <c r="S70" s="43">
        <f t="shared" si="6"/>
        <v>0</v>
      </c>
      <c r="T70" s="44">
        <f t="shared" si="7"/>
        <v>0</v>
      </c>
      <c r="U70" s="43" cm="1">
        <f t="array" ref="U70">ROUND(S70*SVS_GrR_1_1,2)</f>
        <v>0</v>
      </c>
    </row>
    <row r="71" spans="1:21" s="45" customFormat="1">
      <c r="A71" s="37">
        <f>MAX($A$11:A70)+1</f>
        <v>61</v>
      </c>
      <c r="B71" s="46" t="s">
        <v>569</v>
      </c>
      <c r="C71" s="248">
        <v>0</v>
      </c>
      <c r="D71" s="248">
        <v>5</v>
      </c>
      <c r="E71" s="38" t="s">
        <v>146</v>
      </c>
      <c r="F71" s="38" t="s">
        <v>73</v>
      </c>
      <c r="G71" s="39" t="s">
        <v>88</v>
      </c>
      <c r="H71" s="40">
        <v>1.5</v>
      </c>
      <c r="I71" s="39">
        <v>5</v>
      </c>
      <c r="J71" s="41">
        <v>187.75</v>
      </c>
      <c r="K71" s="42"/>
      <c r="L71" s="43">
        <f t="shared" si="0"/>
        <v>281.625</v>
      </c>
      <c r="M71" s="43">
        <f t="shared" si="1"/>
        <v>0</v>
      </c>
      <c r="N71" s="44">
        <f t="shared" si="2"/>
        <v>0</v>
      </c>
      <c r="O71" s="43">
        <f t="shared" ref="O71" si="67">ROUND(M71*SVS_UR_1_1,2)</f>
        <v>0</v>
      </c>
      <c r="P71" s="41">
        <f t="shared" si="9"/>
        <v>1</v>
      </c>
      <c r="Q71" s="42"/>
      <c r="R71" s="43">
        <f t="shared" si="5"/>
        <v>1.5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>
      <c r="A72" s="37">
        <f>MAX($A$11:A71)+1</f>
        <v>62</v>
      </c>
      <c r="B72" s="46" t="s">
        <v>569</v>
      </c>
      <c r="C72" s="248">
        <v>0</v>
      </c>
      <c r="D72" s="248">
        <v>4</v>
      </c>
      <c r="E72" s="38" t="s">
        <v>146</v>
      </c>
      <c r="F72" s="38" t="s">
        <v>73</v>
      </c>
      <c r="G72" s="39" t="s">
        <v>88</v>
      </c>
      <c r="H72" s="40">
        <v>4.5</v>
      </c>
      <c r="I72" s="39">
        <v>5</v>
      </c>
      <c r="J72" s="41">
        <v>187.75</v>
      </c>
      <c r="K72" s="42"/>
      <c r="L72" s="43">
        <f t="shared" si="0"/>
        <v>844.875</v>
      </c>
      <c r="M72" s="43">
        <f t="shared" si="1"/>
        <v>0</v>
      </c>
      <c r="N72" s="44">
        <f t="shared" si="2"/>
        <v>0</v>
      </c>
      <c r="O72" s="43">
        <f t="shared" ref="O72" si="68">ROUND(M72*SVS_UR_1_1,2)</f>
        <v>0</v>
      </c>
      <c r="P72" s="41">
        <f t="shared" si="9"/>
        <v>1</v>
      </c>
      <c r="Q72" s="42"/>
      <c r="R72" s="43">
        <f t="shared" si="5"/>
        <v>4.5</v>
      </c>
      <c r="S72" s="43">
        <f t="shared" si="6"/>
        <v>0</v>
      </c>
      <c r="T72" s="44">
        <f t="shared" si="7"/>
        <v>0</v>
      </c>
      <c r="U72" s="43" cm="1">
        <f t="array" ref="U72">ROUND(S72*SVS_GrR_1_1,2)</f>
        <v>0</v>
      </c>
    </row>
    <row r="73" spans="1:21" s="45" customFormat="1">
      <c r="A73" s="37">
        <f>MAX($A$11:A72)+1</f>
        <v>63</v>
      </c>
      <c r="B73" s="46" t="s">
        <v>569</v>
      </c>
      <c r="C73" s="248">
        <v>0</v>
      </c>
      <c r="D73" s="248">
        <v>3</v>
      </c>
      <c r="E73" s="38" t="s">
        <v>146</v>
      </c>
      <c r="F73" s="38" t="s">
        <v>73</v>
      </c>
      <c r="G73" s="39" t="s">
        <v>88</v>
      </c>
      <c r="H73" s="40">
        <v>4.78</v>
      </c>
      <c r="I73" s="39">
        <v>5</v>
      </c>
      <c r="J73" s="41">
        <v>187.75</v>
      </c>
      <c r="K73" s="42"/>
      <c r="L73" s="43">
        <f t="shared" si="0"/>
        <v>897.44500000000005</v>
      </c>
      <c r="M73" s="43">
        <f t="shared" si="1"/>
        <v>0</v>
      </c>
      <c r="N73" s="44">
        <f t="shared" si="2"/>
        <v>0</v>
      </c>
      <c r="O73" s="43">
        <f t="shared" ref="O73" si="69">ROUND(M73*SVS_UR_1_1,2)</f>
        <v>0</v>
      </c>
      <c r="P73" s="41">
        <f t="shared" si="9"/>
        <v>1</v>
      </c>
      <c r="Q73" s="42"/>
      <c r="R73" s="43">
        <f t="shared" si="5"/>
        <v>4.78</v>
      </c>
      <c r="S73" s="43">
        <f t="shared" si="6"/>
        <v>0</v>
      </c>
      <c r="T73" s="44">
        <f t="shared" si="7"/>
        <v>0</v>
      </c>
      <c r="U73" s="43" cm="1">
        <f t="array" ref="U73">ROUND(S73*SVS_GrR_1_1,2)</f>
        <v>0</v>
      </c>
    </row>
    <row r="74" spans="1:21" s="45" customFormat="1">
      <c r="A74" s="37">
        <f>MAX($A$11:A73)+1</f>
        <v>64</v>
      </c>
      <c r="B74" s="46" t="s">
        <v>569</v>
      </c>
      <c r="C74" s="248">
        <v>0</v>
      </c>
      <c r="D74" s="248">
        <v>2</v>
      </c>
      <c r="E74" s="38" t="s">
        <v>146</v>
      </c>
      <c r="F74" s="38" t="s">
        <v>73</v>
      </c>
      <c r="G74" s="39" t="s">
        <v>88</v>
      </c>
      <c r="H74" s="40">
        <v>1.5</v>
      </c>
      <c r="I74" s="39">
        <v>5</v>
      </c>
      <c r="J74" s="41">
        <v>187.75</v>
      </c>
      <c r="K74" s="42"/>
      <c r="L74" s="43">
        <f t="shared" si="0"/>
        <v>281.625</v>
      </c>
      <c r="M74" s="43">
        <f t="shared" si="1"/>
        <v>0</v>
      </c>
      <c r="N74" s="44">
        <f t="shared" si="2"/>
        <v>0</v>
      </c>
      <c r="O74" s="43">
        <f t="shared" ref="O74" si="70">ROUND(M74*SVS_UR_1_1,2)</f>
        <v>0</v>
      </c>
      <c r="P74" s="41">
        <f t="shared" si="9"/>
        <v>1</v>
      </c>
      <c r="Q74" s="42"/>
      <c r="R74" s="43">
        <f t="shared" si="5"/>
        <v>1.5</v>
      </c>
      <c r="S74" s="43">
        <f t="shared" si="6"/>
        <v>0</v>
      </c>
      <c r="T74" s="44">
        <f t="shared" si="7"/>
        <v>0</v>
      </c>
      <c r="U74" s="43" cm="1">
        <f t="array" ref="U74">ROUND(S74*SVS_GrR_1_1,2)</f>
        <v>0</v>
      </c>
    </row>
    <row r="75" spans="1:21" s="45" customFormat="1">
      <c r="A75" s="37">
        <f>MAX($A$11:A74)+1</f>
        <v>65</v>
      </c>
      <c r="B75" s="46" t="s">
        <v>569</v>
      </c>
      <c r="C75" s="248">
        <v>-1</v>
      </c>
      <c r="D75" s="248">
        <v>8</v>
      </c>
      <c r="E75" s="38" t="s">
        <v>84</v>
      </c>
      <c r="F75" s="38" t="s">
        <v>74</v>
      </c>
      <c r="G75" s="39" t="s">
        <v>83</v>
      </c>
      <c r="H75" s="40">
        <v>5.26</v>
      </c>
      <c r="I75" s="39">
        <v>3</v>
      </c>
      <c r="J75" s="41">
        <v>112.65</v>
      </c>
      <c r="K75" s="42"/>
      <c r="L75" s="43">
        <f t="shared" ref="L75:L94" si="71">H75*J75</f>
        <v>592.53899999999999</v>
      </c>
      <c r="M75" s="43">
        <f t="shared" ref="M75:M94" si="72">IFERROR(L75/K75,0)</f>
        <v>0</v>
      </c>
      <c r="N75" s="44">
        <f t="shared" ref="N75:N94" si="73">IF(O75&gt;0,O75/J75,0)</f>
        <v>0</v>
      </c>
      <c r="O75" s="43">
        <f t="shared" ref="O75" si="74">ROUND(M75*SVS_UR_1_1,2)</f>
        <v>0</v>
      </c>
      <c r="P75" s="41">
        <f t="shared" si="9"/>
        <v>1</v>
      </c>
      <c r="Q75" s="42"/>
      <c r="R75" s="43">
        <f t="shared" ref="R75:R93" si="75">H75*P75</f>
        <v>5.26</v>
      </c>
      <c r="S75" s="43">
        <f t="shared" ref="S75:S93" si="76">IFERROR(R75/Q75,0)</f>
        <v>0</v>
      </c>
      <c r="T75" s="44">
        <f t="shared" ref="T75:T93" si="77">IF(U75&gt;0,U75/P75,0)</f>
        <v>0</v>
      </c>
      <c r="U75" s="43" cm="1">
        <f t="array" ref="U75">ROUND(S75*SVS_GrR_1_1,2)</f>
        <v>0</v>
      </c>
    </row>
    <row r="76" spans="1:21" s="45" customFormat="1">
      <c r="A76" s="37">
        <f>MAX($A$11:A75)+1</f>
        <v>66</v>
      </c>
      <c r="B76" s="46" t="s">
        <v>569</v>
      </c>
      <c r="C76" s="248">
        <v>-1</v>
      </c>
      <c r="D76" s="248">
        <v>7</v>
      </c>
      <c r="E76" s="38" t="s">
        <v>144</v>
      </c>
      <c r="F76" s="38" t="s">
        <v>74</v>
      </c>
      <c r="G76" s="39" t="s">
        <v>81</v>
      </c>
      <c r="H76" s="40">
        <v>4.87</v>
      </c>
      <c r="I76" s="39">
        <v>3</v>
      </c>
      <c r="J76" s="41">
        <v>112.65</v>
      </c>
      <c r="K76" s="42"/>
      <c r="L76" s="43">
        <f t="shared" si="71"/>
        <v>548.60550000000001</v>
      </c>
      <c r="M76" s="43">
        <f t="shared" si="72"/>
        <v>0</v>
      </c>
      <c r="N76" s="44">
        <f t="shared" si="73"/>
        <v>0</v>
      </c>
      <c r="O76" s="43">
        <f t="shared" ref="O76" si="78">ROUND(M76*SVS_UR_1_1,2)</f>
        <v>0</v>
      </c>
      <c r="P76" s="41">
        <f t="shared" si="9"/>
        <v>1</v>
      </c>
      <c r="Q76" s="42"/>
      <c r="R76" s="43">
        <f t="shared" si="75"/>
        <v>4.87</v>
      </c>
      <c r="S76" s="43">
        <f t="shared" si="76"/>
        <v>0</v>
      </c>
      <c r="T76" s="44">
        <f t="shared" si="77"/>
        <v>0</v>
      </c>
      <c r="U76" s="43" cm="1">
        <f t="array" ref="U76">ROUND(S76*SVS_GrR_1_1,2)</f>
        <v>0</v>
      </c>
    </row>
    <row r="77" spans="1:21" s="45" customFormat="1">
      <c r="A77" s="37">
        <f>MAX($A$11:A76)+1</f>
        <v>67</v>
      </c>
      <c r="B77" s="46" t="s">
        <v>569</v>
      </c>
      <c r="C77" s="248">
        <v>-1</v>
      </c>
      <c r="D77" s="248">
        <v>6</v>
      </c>
      <c r="E77" s="38" t="s">
        <v>243</v>
      </c>
      <c r="F77" s="38" t="s">
        <v>73</v>
      </c>
      <c r="G77" s="39" t="s">
        <v>81</v>
      </c>
      <c r="H77" s="40">
        <v>7.63</v>
      </c>
      <c r="I77" s="39">
        <v>3</v>
      </c>
      <c r="J77" s="41">
        <v>112.65</v>
      </c>
      <c r="K77" s="42"/>
      <c r="L77" s="43">
        <f t="shared" si="71"/>
        <v>859.51949999999999</v>
      </c>
      <c r="M77" s="43">
        <f t="shared" si="72"/>
        <v>0</v>
      </c>
      <c r="N77" s="44">
        <f t="shared" si="73"/>
        <v>0</v>
      </c>
      <c r="O77" s="43">
        <f t="shared" ref="O77" si="79">ROUND(M77*SVS_UR_1_1,2)</f>
        <v>0</v>
      </c>
      <c r="P77" s="41">
        <f t="shared" ref="P77:P93" si="80">IF(I77&gt;=1,1,0)</f>
        <v>1</v>
      </c>
      <c r="Q77" s="42"/>
      <c r="R77" s="43">
        <f t="shared" si="75"/>
        <v>7.63</v>
      </c>
      <c r="S77" s="43">
        <f t="shared" si="76"/>
        <v>0</v>
      </c>
      <c r="T77" s="44">
        <f t="shared" si="77"/>
        <v>0</v>
      </c>
      <c r="U77" s="43" cm="1">
        <f t="array" ref="U77">ROUND(S77*SVS_GrR_1_1,2)</f>
        <v>0</v>
      </c>
    </row>
    <row r="78" spans="1:21" s="45" customFormat="1">
      <c r="A78" s="37">
        <f>MAX($A$11:A77)+1</f>
        <v>68</v>
      </c>
      <c r="B78" s="46" t="s">
        <v>569</v>
      </c>
      <c r="C78" s="248">
        <v>-1</v>
      </c>
      <c r="D78" s="248">
        <v>5</v>
      </c>
      <c r="E78" s="38" t="s">
        <v>570</v>
      </c>
      <c r="F78" s="38" t="s">
        <v>73</v>
      </c>
      <c r="G78" s="39" t="s">
        <v>75</v>
      </c>
      <c r="H78" s="40">
        <v>20.32</v>
      </c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</row>
    <row r="79" spans="1:21" s="45" customFormat="1">
      <c r="A79" s="37">
        <f>MAX($A$11:A78)+1</f>
        <v>69</v>
      </c>
      <c r="B79" s="46" t="s">
        <v>569</v>
      </c>
      <c r="C79" s="248">
        <v>-1</v>
      </c>
      <c r="D79" s="248">
        <v>4</v>
      </c>
      <c r="E79" s="38" t="s">
        <v>404</v>
      </c>
      <c r="F79" s="38" t="s">
        <v>72</v>
      </c>
      <c r="G79" s="39" t="s">
        <v>75</v>
      </c>
      <c r="H79" s="40">
        <v>26.86</v>
      </c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</row>
    <row r="80" spans="1:21" s="45" customFormat="1">
      <c r="A80" s="37">
        <f>MAX($A$11:A79)+1</f>
        <v>70</v>
      </c>
      <c r="B80" s="46" t="s">
        <v>569</v>
      </c>
      <c r="C80" s="248">
        <v>-1</v>
      </c>
      <c r="D80" s="248">
        <v>3</v>
      </c>
      <c r="E80" s="38" t="s">
        <v>571</v>
      </c>
      <c r="F80" s="38" t="s">
        <v>73</v>
      </c>
      <c r="G80" s="39" t="s">
        <v>75</v>
      </c>
      <c r="H80" s="40">
        <v>2.2799999999999998</v>
      </c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</row>
    <row r="81" spans="1:21" s="45" customFormat="1">
      <c r="A81" s="37">
        <f>MAX($A$11:A80)+1</f>
        <v>71</v>
      </c>
      <c r="B81" s="46" t="s">
        <v>569</v>
      </c>
      <c r="C81" s="248">
        <v>-1</v>
      </c>
      <c r="D81" s="248">
        <v>2</v>
      </c>
      <c r="E81" s="38" t="s">
        <v>241</v>
      </c>
      <c r="F81" s="38" t="s">
        <v>73</v>
      </c>
      <c r="G81" s="39" t="s">
        <v>42</v>
      </c>
      <c r="H81" s="40">
        <v>14.06</v>
      </c>
      <c r="I81" s="39">
        <v>0.23</v>
      </c>
      <c r="J81" s="41">
        <v>12</v>
      </c>
      <c r="K81" s="42"/>
      <c r="L81" s="43">
        <f t="shared" si="71"/>
        <v>168.72</v>
      </c>
      <c r="M81" s="43">
        <f t="shared" si="72"/>
        <v>0</v>
      </c>
      <c r="N81" s="44">
        <f t="shared" si="73"/>
        <v>0</v>
      </c>
      <c r="O81" s="43">
        <f t="shared" ref="O81" si="81">ROUND(M81*SVS_UR_1_1,2)</f>
        <v>0</v>
      </c>
      <c r="P81" s="138"/>
      <c r="Q81" s="138"/>
      <c r="R81" s="138"/>
      <c r="S81" s="138"/>
      <c r="T81" s="138"/>
      <c r="U81" s="138"/>
    </row>
    <row r="82" spans="1:21" s="45" customFormat="1">
      <c r="A82" s="37">
        <f>MAX($A$11:A81)+1</f>
        <v>72</v>
      </c>
      <c r="B82" s="46" t="s">
        <v>569</v>
      </c>
      <c r="C82" s="248">
        <v>-1</v>
      </c>
      <c r="D82" s="248">
        <v>1</v>
      </c>
      <c r="E82" s="38" t="s">
        <v>241</v>
      </c>
      <c r="F82" s="38" t="s">
        <v>113</v>
      </c>
      <c r="G82" s="39" t="s">
        <v>42</v>
      </c>
      <c r="H82" s="40">
        <v>49.79</v>
      </c>
      <c r="I82" s="39">
        <v>0.23</v>
      </c>
      <c r="J82" s="41">
        <v>12</v>
      </c>
      <c r="K82" s="42"/>
      <c r="L82" s="43">
        <f t="shared" si="71"/>
        <v>597.48</v>
      </c>
      <c r="M82" s="43">
        <f t="shared" si="72"/>
        <v>0</v>
      </c>
      <c r="N82" s="44">
        <f t="shared" si="73"/>
        <v>0</v>
      </c>
      <c r="O82" s="43">
        <f t="shared" ref="O82" si="82">ROUND(M82*SVS_UR_1_1,2)</f>
        <v>0</v>
      </c>
      <c r="P82" s="138"/>
      <c r="Q82" s="138"/>
      <c r="R82" s="138"/>
      <c r="S82" s="138"/>
      <c r="T82" s="138"/>
      <c r="U82" s="138"/>
    </row>
    <row r="83" spans="1:21" s="45" customFormat="1">
      <c r="A83" s="37">
        <f>MAX($A$11:A82)+1</f>
        <v>73</v>
      </c>
      <c r="B83" s="46" t="s">
        <v>569</v>
      </c>
      <c r="C83" s="248">
        <v>-1</v>
      </c>
      <c r="D83" s="248">
        <v>2</v>
      </c>
      <c r="E83" s="38" t="s">
        <v>241</v>
      </c>
      <c r="F83" s="38" t="s">
        <v>572</v>
      </c>
      <c r="G83" s="39" t="s">
        <v>42</v>
      </c>
      <c r="H83" s="40">
        <v>14.06</v>
      </c>
      <c r="I83" s="39">
        <v>0.23</v>
      </c>
      <c r="J83" s="41">
        <v>12</v>
      </c>
      <c r="K83" s="42"/>
      <c r="L83" s="43">
        <f t="shared" si="71"/>
        <v>168.72</v>
      </c>
      <c r="M83" s="43">
        <f t="shared" si="72"/>
        <v>0</v>
      </c>
      <c r="N83" s="44">
        <f t="shared" si="73"/>
        <v>0</v>
      </c>
      <c r="O83" s="43">
        <f t="shared" ref="O83" si="83">ROUND(M83*SVS_UR_1_1,2)</f>
        <v>0</v>
      </c>
      <c r="P83" s="138"/>
      <c r="Q83" s="138"/>
      <c r="R83" s="138"/>
      <c r="S83" s="138"/>
      <c r="T83" s="138"/>
      <c r="U83" s="138"/>
    </row>
    <row r="84" spans="1:21" s="45" customFormat="1">
      <c r="A84" s="37">
        <f>MAX($A$11:A83)+1</f>
        <v>74</v>
      </c>
      <c r="B84" s="46" t="s">
        <v>569</v>
      </c>
      <c r="C84" s="248">
        <v>-1</v>
      </c>
      <c r="D84" s="248">
        <v>1</v>
      </c>
      <c r="E84" s="38" t="s">
        <v>241</v>
      </c>
      <c r="F84" s="38" t="s">
        <v>71</v>
      </c>
      <c r="G84" s="39" t="s">
        <v>42</v>
      </c>
      <c r="H84" s="40">
        <v>49.79</v>
      </c>
      <c r="I84" s="39">
        <v>0.23</v>
      </c>
      <c r="J84" s="41">
        <v>12</v>
      </c>
      <c r="K84" s="42"/>
      <c r="L84" s="43">
        <f t="shared" si="71"/>
        <v>597.48</v>
      </c>
      <c r="M84" s="43">
        <f t="shared" si="72"/>
        <v>0</v>
      </c>
      <c r="N84" s="44">
        <f t="shared" si="73"/>
        <v>0</v>
      </c>
      <c r="O84" s="43">
        <f t="shared" ref="O84" si="84">ROUND(M84*SVS_UR_1_1,2)</f>
        <v>0</v>
      </c>
      <c r="P84" s="138"/>
      <c r="Q84" s="138"/>
      <c r="R84" s="138"/>
      <c r="S84" s="138"/>
      <c r="T84" s="138"/>
      <c r="U84" s="138"/>
    </row>
    <row r="85" spans="1:21" s="45" customFormat="1">
      <c r="A85" s="37">
        <f>MAX($A$11:A84)+1</f>
        <v>75</v>
      </c>
      <c r="B85" s="46" t="s">
        <v>569</v>
      </c>
      <c r="C85" s="248">
        <v>-1</v>
      </c>
      <c r="D85" s="248">
        <v>6</v>
      </c>
      <c r="E85" s="38" t="s">
        <v>84</v>
      </c>
      <c r="F85" s="38" t="s">
        <v>74</v>
      </c>
      <c r="G85" s="39" t="s">
        <v>83</v>
      </c>
      <c r="H85" s="40">
        <v>5.26</v>
      </c>
      <c r="I85" s="39">
        <v>3</v>
      </c>
      <c r="J85" s="41">
        <v>112.65</v>
      </c>
      <c r="K85" s="42"/>
      <c r="L85" s="43">
        <f t="shared" si="71"/>
        <v>592.53899999999999</v>
      </c>
      <c r="M85" s="43">
        <f t="shared" si="72"/>
        <v>0</v>
      </c>
      <c r="N85" s="44">
        <f t="shared" si="73"/>
        <v>0</v>
      </c>
      <c r="O85" s="43">
        <f t="shared" ref="O85" si="85">ROUND(M85*SVS_UR_1_1,2)</f>
        <v>0</v>
      </c>
      <c r="P85" s="41">
        <f t="shared" si="80"/>
        <v>1</v>
      </c>
      <c r="Q85" s="42"/>
      <c r="R85" s="43">
        <f t="shared" si="75"/>
        <v>5.26</v>
      </c>
      <c r="S85" s="43">
        <f t="shared" si="76"/>
        <v>0</v>
      </c>
      <c r="T85" s="44">
        <f t="shared" si="77"/>
        <v>0</v>
      </c>
      <c r="U85" s="43" cm="1">
        <f t="array" ref="U85">ROUND(S85*SVS_GrR_1_1,2)</f>
        <v>0</v>
      </c>
    </row>
    <row r="86" spans="1:21" s="45" customFormat="1">
      <c r="A86" s="37">
        <f>MAX($A$11:A85)+1</f>
        <v>76</v>
      </c>
      <c r="B86" s="46" t="s">
        <v>569</v>
      </c>
      <c r="C86" s="248">
        <v>-1</v>
      </c>
      <c r="D86" s="248">
        <v>5</v>
      </c>
      <c r="E86" s="38" t="s">
        <v>144</v>
      </c>
      <c r="F86" s="38" t="s">
        <v>74</v>
      </c>
      <c r="G86" s="39" t="s">
        <v>81</v>
      </c>
      <c r="H86" s="40">
        <v>4.88</v>
      </c>
      <c r="I86" s="39">
        <v>3</v>
      </c>
      <c r="J86" s="41">
        <v>112.65</v>
      </c>
      <c r="K86" s="42"/>
      <c r="L86" s="43">
        <f t="shared" si="71"/>
        <v>549.73199999999997</v>
      </c>
      <c r="M86" s="43">
        <f t="shared" si="72"/>
        <v>0</v>
      </c>
      <c r="N86" s="44">
        <f t="shared" si="73"/>
        <v>0</v>
      </c>
      <c r="O86" s="43">
        <f t="shared" ref="O86" si="86">ROUND(M86*SVS_UR_1_1,2)</f>
        <v>0</v>
      </c>
      <c r="P86" s="41">
        <f t="shared" si="80"/>
        <v>1</v>
      </c>
      <c r="Q86" s="42"/>
      <c r="R86" s="43">
        <f t="shared" si="75"/>
        <v>4.88</v>
      </c>
      <c r="S86" s="43">
        <f t="shared" si="76"/>
        <v>0</v>
      </c>
      <c r="T86" s="44">
        <f t="shared" si="77"/>
        <v>0</v>
      </c>
      <c r="U86" s="43" cm="1">
        <f t="array" ref="U86">ROUND(S86*SVS_GrR_1_1,2)</f>
        <v>0</v>
      </c>
    </row>
    <row r="87" spans="1:21" s="45" customFormat="1">
      <c r="A87" s="37">
        <f>MAX($A$11:A86)+1</f>
        <v>77</v>
      </c>
      <c r="B87" s="46" t="s">
        <v>569</v>
      </c>
      <c r="C87" s="248">
        <v>-1</v>
      </c>
      <c r="D87" s="248">
        <v>4</v>
      </c>
      <c r="E87" s="38" t="s">
        <v>241</v>
      </c>
      <c r="F87" s="38" t="s">
        <v>74</v>
      </c>
      <c r="G87" s="39" t="s">
        <v>42</v>
      </c>
      <c r="H87" s="40">
        <v>66.55</v>
      </c>
      <c r="I87" s="39">
        <v>0.23</v>
      </c>
      <c r="J87" s="41">
        <v>12</v>
      </c>
      <c r="K87" s="42"/>
      <c r="L87" s="43">
        <f t="shared" si="71"/>
        <v>798.59999999999991</v>
      </c>
      <c r="M87" s="43">
        <f t="shared" si="72"/>
        <v>0</v>
      </c>
      <c r="N87" s="44">
        <f t="shared" si="73"/>
        <v>0</v>
      </c>
      <c r="O87" s="43">
        <f t="shared" ref="O87" si="87">ROUND(M87*SVS_UR_1_1,2)</f>
        <v>0</v>
      </c>
      <c r="P87" s="138"/>
      <c r="Q87" s="138"/>
      <c r="R87" s="138"/>
      <c r="S87" s="138"/>
      <c r="T87" s="138"/>
      <c r="U87" s="138"/>
    </row>
    <row r="88" spans="1:21" s="45" customFormat="1">
      <c r="A88" s="37">
        <f>MAX($A$11:A87)+1</f>
        <v>78</v>
      </c>
      <c r="B88" s="46" t="s">
        <v>569</v>
      </c>
      <c r="C88" s="248">
        <v>-1</v>
      </c>
      <c r="D88" s="248">
        <v>3</v>
      </c>
      <c r="E88" s="38" t="s">
        <v>243</v>
      </c>
      <c r="F88" s="38" t="s">
        <v>73</v>
      </c>
      <c r="G88" s="39" t="s">
        <v>81</v>
      </c>
      <c r="H88" s="40">
        <v>12.86</v>
      </c>
      <c r="I88" s="39">
        <v>3</v>
      </c>
      <c r="J88" s="41">
        <v>112.65</v>
      </c>
      <c r="K88" s="42"/>
      <c r="L88" s="43">
        <f t="shared" si="71"/>
        <v>1448.6790000000001</v>
      </c>
      <c r="M88" s="43">
        <f t="shared" si="72"/>
        <v>0</v>
      </c>
      <c r="N88" s="44">
        <f t="shared" si="73"/>
        <v>0</v>
      </c>
      <c r="O88" s="43">
        <f t="shared" ref="O88" si="88">ROUND(M88*SVS_UR_1_1,2)</f>
        <v>0</v>
      </c>
      <c r="P88" s="41">
        <f t="shared" si="80"/>
        <v>1</v>
      </c>
      <c r="Q88" s="42"/>
      <c r="R88" s="43">
        <f t="shared" si="75"/>
        <v>12.86</v>
      </c>
      <c r="S88" s="43">
        <f t="shared" si="76"/>
        <v>0</v>
      </c>
      <c r="T88" s="44">
        <f t="shared" si="77"/>
        <v>0</v>
      </c>
      <c r="U88" s="43" cm="1">
        <f t="array" ref="U88">ROUND(S88*SVS_GrR_1_1,2)</f>
        <v>0</v>
      </c>
    </row>
    <row r="89" spans="1:21" s="45" customFormat="1">
      <c r="A89" s="37">
        <f>MAX($A$11:A88)+1</f>
        <v>79</v>
      </c>
      <c r="B89" s="46" t="s">
        <v>569</v>
      </c>
      <c r="C89" s="248">
        <v>-1</v>
      </c>
      <c r="D89" s="248">
        <v>2</v>
      </c>
      <c r="E89" s="38" t="s">
        <v>241</v>
      </c>
      <c r="F89" s="38" t="s">
        <v>73</v>
      </c>
      <c r="G89" s="39" t="s">
        <v>42</v>
      </c>
      <c r="H89" s="40">
        <v>17.010000000000002</v>
      </c>
      <c r="I89" s="39">
        <v>0.23</v>
      </c>
      <c r="J89" s="41">
        <v>12</v>
      </c>
      <c r="K89" s="42"/>
      <c r="L89" s="43">
        <f t="shared" si="71"/>
        <v>204.12</v>
      </c>
      <c r="M89" s="43">
        <f t="shared" si="72"/>
        <v>0</v>
      </c>
      <c r="N89" s="44">
        <f t="shared" si="73"/>
        <v>0</v>
      </c>
      <c r="O89" s="43">
        <f t="shared" ref="O89" si="89">ROUND(M89*SVS_UR_1_1,2)</f>
        <v>0</v>
      </c>
      <c r="P89" s="138"/>
      <c r="Q89" s="138"/>
      <c r="R89" s="138"/>
      <c r="S89" s="138"/>
      <c r="T89" s="138"/>
      <c r="U89" s="138"/>
    </row>
    <row r="90" spans="1:21" s="45" customFormat="1">
      <c r="A90" s="37">
        <f>MAX($A$11:A89)+1</f>
        <v>80</v>
      </c>
      <c r="B90" s="46" t="s">
        <v>569</v>
      </c>
      <c r="C90" s="248">
        <v>-1</v>
      </c>
      <c r="D90" s="248">
        <v>1</v>
      </c>
      <c r="E90" s="38" t="s">
        <v>241</v>
      </c>
      <c r="F90" s="38" t="s">
        <v>73</v>
      </c>
      <c r="G90" s="39" t="s">
        <v>42</v>
      </c>
      <c r="H90" s="40">
        <v>66.55</v>
      </c>
      <c r="I90" s="39">
        <v>0.23</v>
      </c>
      <c r="J90" s="41">
        <v>12</v>
      </c>
      <c r="K90" s="42"/>
      <c r="L90" s="43">
        <f t="shared" si="71"/>
        <v>798.59999999999991</v>
      </c>
      <c r="M90" s="43">
        <f t="shared" si="72"/>
        <v>0</v>
      </c>
      <c r="N90" s="44">
        <f t="shared" si="73"/>
        <v>0</v>
      </c>
      <c r="O90" s="43">
        <f t="shared" ref="O90" si="90">ROUND(M90*SVS_UR_1_1,2)</f>
        <v>0</v>
      </c>
      <c r="P90" s="138"/>
      <c r="Q90" s="138"/>
      <c r="R90" s="138"/>
      <c r="S90" s="138"/>
      <c r="T90" s="138"/>
      <c r="U90" s="138"/>
    </row>
    <row r="91" spans="1:21" s="45" customFormat="1">
      <c r="A91" s="37">
        <f>MAX($A$11:A90)+1</f>
        <v>81</v>
      </c>
      <c r="B91" s="46" t="s">
        <v>569</v>
      </c>
      <c r="C91" s="248">
        <v>-1</v>
      </c>
      <c r="D91" s="248">
        <v>6</v>
      </c>
      <c r="E91" s="38" t="s">
        <v>84</v>
      </c>
      <c r="F91" s="38" t="s">
        <v>572</v>
      </c>
      <c r="G91" s="39" t="s">
        <v>83</v>
      </c>
      <c r="H91" s="40">
        <v>5.26</v>
      </c>
      <c r="I91" s="39">
        <v>3</v>
      </c>
      <c r="J91" s="41">
        <v>112.65</v>
      </c>
      <c r="K91" s="42"/>
      <c r="L91" s="43">
        <f t="shared" si="71"/>
        <v>592.53899999999999</v>
      </c>
      <c r="M91" s="43">
        <f t="shared" si="72"/>
        <v>0</v>
      </c>
      <c r="N91" s="44">
        <f t="shared" si="73"/>
        <v>0</v>
      </c>
      <c r="O91" s="43">
        <f t="shared" ref="O91" si="91">ROUND(M91*SVS_UR_1_1,2)</f>
        <v>0</v>
      </c>
      <c r="P91" s="41">
        <f t="shared" si="80"/>
        <v>1</v>
      </c>
      <c r="Q91" s="42"/>
      <c r="R91" s="43">
        <f t="shared" si="75"/>
        <v>5.26</v>
      </c>
      <c r="S91" s="43">
        <f t="shared" si="76"/>
        <v>0</v>
      </c>
      <c r="T91" s="44">
        <f t="shared" si="77"/>
        <v>0</v>
      </c>
      <c r="U91" s="43" cm="1">
        <f t="array" ref="U91">ROUND(S91*SVS_GrR_1_1,2)</f>
        <v>0</v>
      </c>
    </row>
    <row r="92" spans="1:21" s="45" customFormat="1">
      <c r="A92" s="37">
        <f>MAX($A$11:A91)+1</f>
        <v>82</v>
      </c>
      <c r="B92" s="46" t="s">
        <v>569</v>
      </c>
      <c r="C92" s="248">
        <v>-1</v>
      </c>
      <c r="D92" s="248">
        <v>5</v>
      </c>
      <c r="E92" s="38" t="s">
        <v>573</v>
      </c>
      <c r="F92" s="38" t="s">
        <v>572</v>
      </c>
      <c r="G92" s="39" t="s">
        <v>81</v>
      </c>
      <c r="H92" s="40">
        <v>4.87</v>
      </c>
      <c r="I92" s="39">
        <v>3</v>
      </c>
      <c r="J92" s="41">
        <v>112.65</v>
      </c>
      <c r="K92" s="42"/>
      <c r="L92" s="43">
        <f t="shared" si="71"/>
        <v>548.60550000000001</v>
      </c>
      <c r="M92" s="43">
        <f t="shared" si="72"/>
        <v>0</v>
      </c>
      <c r="N92" s="44">
        <f t="shared" si="73"/>
        <v>0</v>
      </c>
      <c r="O92" s="43">
        <f t="shared" ref="O92" si="92">ROUND(M92*SVS_UR_1_1,2)</f>
        <v>0</v>
      </c>
      <c r="P92" s="41">
        <f t="shared" si="80"/>
        <v>1</v>
      </c>
      <c r="Q92" s="42"/>
      <c r="R92" s="43">
        <f t="shared" si="75"/>
        <v>4.87</v>
      </c>
      <c r="S92" s="43">
        <f t="shared" si="76"/>
        <v>0</v>
      </c>
      <c r="T92" s="44">
        <f t="shared" si="77"/>
        <v>0</v>
      </c>
      <c r="U92" s="43" cm="1">
        <f t="array" ref="U92">ROUND(S92*SVS_GrR_1_1,2)</f>
        <v>0</v>
      </c>
    </row>
    <row r="93" spans="1:21" s="45" customFormat="1">
      <c r="A93" s="37">
        <f>MAX($A$11:A92)+1</f>
        <v>83</v>
      </c>
      <c r="B93" s="46" t="s">
        <v>569</v>
      </c>
      <c r="C93" s="248">
        <v>-1</v>
      </c>
      <c r="D93" s="248">
        <v>4</v>
      </c>
      <c r="E93" s="38" t="s">
        <v>243</v>
      </c>
      <c r="F93" s="38" t="s">
        <v>572</v>
      </c>
      <c r="G93" s="39" t="s">
        <v>81</v>
      </c>
      <c r="H93" s="40">
        <v>12.86</v>
      </c>
      <c r="I93" s="39">
        <v>3</v>
      </c>
      <c r="J93" s="41">
        <v>112.65</v>
      </c>
      <c r="K93" s="42"/>
      <c r="L93" s="43">
        <f t="shared" si="71"/>
        <v>1448.6790000000001</v>
      </c>
      <c r="M93" s="43">
        <f t="shared" si="72"/>
        <v>0</v>
      </c>
      <c r="N93" s="44">
        <f t="shared" si="73"/>
        <v>0</v>
      </c>
      <c r="O93" s="43">
        <f t="shared" ref="O93" si="93">ROUND(M93*SVS_UR_1_1,2)</f>
        <v>0</v>
      </c>
      <c r="P93" s="41">
        <f t="shared" si="80"/>
        <v>1</v>
      </c>
      <c r="Q93" s="42"/>
      <c r="R93" s="43">
        <f t="shared" si="75"/>
        <v>12.86</v>
      </c>
      <c r="S93" s="43">
        <f t="shared" si="76"/>
        <v>0</v>
      </c>
      <c r="T93" s="44">
        <f t="shared" si="77"/>
        <v>0</v>
      </c>
      <c r="U93" s="43" cm="1">
        <f t="array" ref="U93">ROUND(S93*SVS_GrR_1_1,2)</f>
        <v>0</v>
      </c>
    </row>
    <row r="94" spans="1:21" s="45" customFormat="1">
      <c r="A94" s="37">
        <f>MAX($A$11:A93)+1</f>
        <v>84</v>
      </c>
      <c r="B94" s="46" t="s">
        <v>569</v>
      </c>
      <c r="C94" s="248">
        <v>-1</v>
      </c>
      <c r="D94" s="248">
        <v>3</v>
      </c>
      <c r="E94" s="38" t="s">
        <v>241</v>
      </c>
      <c r="F94" s="38" t="s">
        <v>572</v>
      </c>
      <c r="G94" s="39" t="s">
        <v>42</v>
      </c>
      <c r="H94" s="40">
        <v>66.55</v>
      </c>
      <c r="I94" s="39">
        <v>0.23</v>
      </c>
      <c r="J94" s="41">
        <v>12</v>
      </c>
      <c r="K94" s="42"/>
      <c r="L94" s="43">
        <f t="shared" si="71"/>
        <v>798.59999999999991</v>
      </c>
      <c r="M94" s="43">
        <f t="shared" si="72"/>
        <v>0</v>
      </c>
      <c r="N94" s="44">
        <f t="shared" si="73"/>
        <v>0</v>
      </c>
      <c r="O94" s="43">
        <f t="shared" ref="O94" si="94">ROUND(M94*SVS_UR_1_1,2)</f>
        <v>0</v>
      </c>
      <c r="P94" s="138"/>
      <c r="Q94" s="138"/>
      <c r="R94" s="138"/>
      <c r="S94" s="138"/>
      <c r="T94" s="138"/>
      <c r="U94" s="138"/>
    </row>
    <row r="95" spans="1:21" s="45" customFormat="1">
      <c r="A95" s="195"/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</row>
    <row r="96" spans="1:21">
      <c r="I96" s="98"/>
      <c r="L96" s="49"/>
    </row>
    <row r="97" spans="1:15">
      <c r="A97" s="52"/>
      <c r="B97" s="53"/>
      <c r="C97" s="54" t="str">
        <f>"weil "&amp;COUNTA($A:$A)-SUBTOTAL(103,$A:$A)&amp;" Zeile(n) Ausgeblendet"</f>
        <v>weil 0 Zeile(n) Ausgeblendet</v>
      </c>
      <c r="D97" s="53" t="str">
        <f>"oder Abgefiltert sind, Teilsummen:"</f>
        <v>oder Abgefiltert sind, Teilsummen:</v>
      </c>
      <c r="E97" s="54"/>
      <c r="F97" s="54"/>
      <c r="G97" s="55"/>
      <c r="H97" s="56">
        <f>SUBTOTAL(109,H11:H94)</f>
        <v>1424.37</v>
      </c>
      <c r="I97" s="101"/>
      <c r="J97" s="96" t="s">
        <v>938</v>
      </c>
      <c r="K97" s="57">
        <f>SUBTOTAL(103,I11:I94)</f>
        <v>81</v>
      </c>
      <c r="L97" s="56">
        <f>SUBTOTAL(109,L11:L94)</f>
        <v>133792.84550000005</v>
      </c>
      <c r="M97" s="56">
        <f>SUBTOTAL(109,M11:M94)</f>
        <v>0</v>
      </c>
      <c r="N97" s="58"/>
      <c r="O97" s="56">
        <f>SUBTOTAL(109,O11:O94)</f>
        <v>0</v>
      </c>
    </row>
    <row r="98" spans="1:15">
      <c r="H98" s="59"/>
      <c r="I98" s="98"/>
      <c r="L98" s="49"/>
    </row>
    <row r="99" spans="1:15">
      <c r="A99" s="60" t="s">
        <v>23</v>
      </c>
      <c r="B99" s="60"/>
      <c r="C99" s="61"/>
      <c r="D99" s="62"/>
      <c r="E99" s="62"/>
      <c r="F99" s="63"/>
      <c r="G99" s="64"/>
      <c r="H99" s="65"/>
      <c r="I99" s="99"/>
      <c r="J99" s="99"/>
      <c r="K99" s="65"/>
      <c r="L99" s="65"/>
      <c r="M99" s="65"/>
      <c r="N99" s="65"/>
      <c r="O99" s="65"/>
    </row>
    <row r="100" spans="1:15" ht="6" customHeight="1">
      <c r="A100" s="60"/>
      <c r="B100" s="60"/>
      <c r="C100" s="61"/>
      <c r="D100" s="62"/>
      <c r="E100" s="62"/>
      <c r="F100" s="63"/>
      <c r="G100" s="64"/>
      <c r="H100" s="65"/>
      <c r="I100" s="99"/>
      <c r="J100" s="99"/>
      <c r="K100" s="65"/>
      <c r="L100" s="65"/>
      <c r="M100" s="65"/>
      <c r="N100" s="65"/>
      <c r="O100" s="65"/>
    </row>
    <row r="101" spans="1:15">
      <c r="A101" s="47" t="s">
        <v>24</v>
      </c>
      <c r="B101" s="47" t="s">
        <v>25</v>
      </c>
      <c r="D101" s="29" t="s">
        <v>26</v>
      </c>
      <c r="E101" s="66" t="s">
        <v>27</v>
      </c>
      <c r="J101" s="29"/>
      <c r="K101" s="49"/>
      <c r="L101" s="49"/>
      <c r="M101" s="49"/>
      <c r="N101" s="49"/>
      <c r="O101" s="49"/>
    </row>
    <row r="102" spans="1:15">
      <c r="A102" s="47" t="s">
        <v>12</v>
      </c>
      <c r="B102" s="47" t="s">
        <v>28</v>
      </c>
      <c r="D102" s="29" t="s">
        <v>29</v>
      </c>
      <c r="E102" s="66" t="s">
        <v>30</v>
      </c>
      <c r="J102" s="29"/>
      <c r="K102" s="49"/>
      <c r="L102" s="49"/>
      <c r="M102" s="49"/>
      <c r="N102" s="49"/>
      <c r="O102" s="49"/>
    </row>
    <row r="103" spans="1:15">
      <c r="A103" s="47" t="s">
        <v>31</v>
      </c>
      <c r="B103" s="47" t="s">
        <v>32</v>
      </c>
      <c r="D103" s="62" t="s">
        <v>48</v>
      </c>
      <c r="E103" s="67" t="s">
        <v>49</v>
      </c>
      <c r="J103" s="29"/>
      <c r="K103" s="49"/>
      <c r="L103" s="49"/>
      <c r="M103" s="49"/>
      <c r="N103" s="49"/>
      <c r="O103" s="49"/>
    </row>
    <row r="104" spans="1:15">
      <c r="A104" s="47" t="s">
        <v>33</v>
      </c>
      <c r="B104" s="47" t="s">
        <v>34</v>
      </c>
      <c r="D104" s="68" t="s">
        <v>35</v>
      </c>
      <c r="E104" s="48" t="s">
        <v>36</v>
      </c>
      <c r="J104" s="29"/>
      <c r="K104" s="49"/>
      <c r="L104" s="49"/>
      <c r="M104" s="49"/>
      <c r="N104" s="49"/>
      <c r="O104" s="49"/>
    </row>
    <row r="105" spans="1:15">
      <c r="J105" s="29"/>
      <c r="K105" s="49"/>
      <c r="L105" s="49"/>
      <c r="M105" s="49"/>
      <c r="N105" s="49"/>
      <c r="O105" s="49"/>
    </row>
    <row r="106" spans="1:15">
      <c r="I106" s="97"/>
      <c r="J106" s="97"/>
      <c r="K106" s="24"/>
      <c r="L106" s="24"/>
      <c r="M106" s="24"/>
      <c r="N106" s="24"/>
      <c r="O106" s="24"/>
    </row>
  </sheetData>
  <sheetProtection algorithmName="SHA-512" hashValue="ZM22MjQ1w8g6pj055FLUhpLLho9w7MCnvCQQ6Mokg54EX5rDITa03RKv6Ai2ZSmrVlKtK5GHMcIp+aVEZsHXJQ==" saltValue="51iaBSxu7NGyb4wd/fvLWg==" spinCount="100000" sheet="1" objects="1" scenarios="1" formatColumns="0" formatRows="0" autoFilter="0"/>
  <autoFilter ref="A9:U94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29" priority="3">
      <formula>$A$1&lt;&gt;""</formula>
    </cfRule>
  </conditionalFormatting>
  <conditionalFormatting sqref="A97:O97">
    <cfRule type="expression" dxfId="228" priority="2">
      <formula>IF(SUBTOTAL(103,$A:$A)=COUNTA($A:$A),TRUE,FALSE)</formula>
    </cfRule>
  </conditionalFormatting>
  <conditionalFormatting sqref="B11:I77 B78:H80 B81:I94">
    <cfRule type="expression" dxfId="227" priority="4">
      <formula>AND(NOT(ISBLANK($E$8)),SEARCH($E$8,$B11&amp;$C11&amp;$D11&amp;$E11&amp;$F11&amp;$G11&amp;$H11))</formula>
    </cfRule>
    <cfRule type="expression" dxfId="226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25" priority="1">
      <formula>F4&lt;&gt;""</formula>
    </cfRule>
  </conditionalFormatting>
  <conditionalFormatting sqref="K4">
    <cfRule type="expression" dxfId="224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FDC3-5E8F-47FC-9D17-EB94FF39E919}">
  <sheetPr>
    <tabColor theme="6" tint="0.59999389629810485"/>
    <pageSetUpPr fitToPage="1"/>
  </sheetPr>
  <dimension ref="A1:U59"/>
  <sheetViews>
    <sheetView showGridLines="0" zoomScale="85" zoomScaleNormal="85" workbookViewId="0">
      <pane ySplit="10" topLeftCell="A16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27.85546875" style="48" bestFit="1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IF(OR(COUNTIF(K11:K47,"&gt;0")&lt;&gt;COUNT(I11:I47),$O$5=""),"Das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708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923</v>
      </c>
      <c r="C5" s="241"/>
      <c r="D5" s="205" t="s">
        <v>46</v>
      </c>
      <c r="E5" s="209" t="str" cm="1">
        <f t="array" aca="1" ref="E5" ca="1">MID(CELL("dateiname",A2),FIND("]",CELL("dateiname",A2))+7,2)</f>
        <v>13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175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COUNTA(I11:I47)</f>
        <v>30</v>
      </c>
      <c r="P7" s="227"/>
      <c r="Q7" s="227"/>
      <c r="R7" s="227"/>
      <c r="S7" s="227"/>
      <c r="T7" s="226" t="s">
        <v>329</v>
      </c>
      <c r="U7" s="229">
        <f>COUNTA(P11:P47)</f>
        <v>24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SUM(H11:H47)</f>
        <v>877.09999999999991</v>
      </c>
      <c r="I10" s="201"/>
      <c r="J10" s="200" t="s">
        <v>59</v>
      </c>
      <c r="K10" s="202">
        <f>IFERROR(L10/M10,0)</f>
        <v>0</v>
      </c>
      <c r="L10" s="203">
        <f>SUM(L11:L47)</f>
        <v>117073.41400000003</v>
      </c>
      <c r="M10" s="203">
        <f>SUM(M11:M47)</f>
        <v>0</v>
      </c>
      <c r="N10" s="199"/>
      <c r="O10" s="203">
        <f>SUM(O11:O47)</f>
        <v>0</v>
      </c>
      <c r="P10" s="200" t="s">
        <v>59</v>
      </c>
      <c r="Q10" s="202">
        <f>IFERROR(R10/S10,0)</f>
        <v>0</v>
      </c>
      <c r="R10" s="203">
        <f>SUM(R11:R47)</f>
        <v>760.99999999999989</v>
      </c>
      <c r="S10" s="203">
        <f>SUM(S11:S47)</f>
        <v>0</v>
      </c>
      <c r="T10" s="199"/>
      <c r="U10" s="203">
        <f>SUM(U11:U47)</f>
        <v>0</v>
      </c>
    </row>
    <row r="11" spans="1:21" s="45" customFormat="1" ht="24">
      <c r="A11" s="37">
        <v>1</v>
      </c>
      <c r="B11" s="46" t="s">
        <v>708</v>
      </c>
      <c r="C11" s="248" t="s">
        <v>709</v>
      </c>
      <c r="D11" s="248" t="s">
        <v>114</v>
      </c>
      <c r="E11" s="38" t="s">
        <v>721</v>
      </c>
      <c r="F11" s="38" t="s">
        <v>750</v>
      </c>
      <c r="G11" s="39" t="s">
        <v>81</v>
      </c>
      <c r="H11" s="40">
        <v>22.7</v>
      </c>
      <c r="I11" s="39">
        <v>5</v>
      </c>
      <c r="J11" s="41">
        <v>187.75</v>
      </c>
      <c r="K11" s="42"/>
      <c r="L11" s="43">
        <f t="shared" ref="L11:L47" si="0">H11*J11</f>
        <v>4261.9250000000002</v>
      </c>
      <c r="M11" s="43">
        <f t="shared" ref="M11:M47" si="1">IFERROR(L11/K11,0)</f>
        <v>0</v>
      </c>
      <c r="N11" s="44">
        <f t="shared" ref="N11:N47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47" si="5">H11*P11</f>
        <v>22.7</v>
      </c>
      <c r="S11" s="43">
        <f t="shared" ref="S11:S47" si="6">IFERROR(R11/Q11,0)</f>
        <v>0</v>
      </c>
      <c r="T11" s="44">
        <f t="shared" ref="T11:T47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708</v>
      </c>
      <c r="C12" s="248" t="s">
        <v>709</v>
      </c>
      <c r="D12" s="248" t="s">
        <v>114</v>
      </c>
      <c r="E12" s="38" t="s">
        <v>722</v>
      </c>
      <c r="F12" s="38" t="s">
        <v>751</v>
      </c>
      <c r="G12" s="39" t="s">
        <v>42</v>
      </c>
      <c r="H12" s="40">
        <v>1.5</v>
      </c>
      <c r="I12" s="39">
        <v>0.23</v>
      </c>
      <c r="J12" s="41">
        <v>12</v>
      </c>
      <c r="K12" s="42"/>
      <c r="L12" s="43">
        <f t="shared" si="0"/>
        <v>18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708</v>
      </c>
      <c r="C13" s="248" t="s">
        <v>709</v>
      </c>
      <c r="D13" s="248" t="s">
        <v>114</v>
      </c>
      <c r="E13" s="38" t="s">
        <v>722</v>
      </c>
      <c r="F13" s="38" t="s">
        <v>751</v>
      </c>
      <c r="G13" s="39" t="s">
        <v>42</v>
      </c>
      <c r="H13" s="40">
        <v>1.5</v>
      </c>
      <c r="I13" s="39">
        <v>0.23</v>
      </c>
      <c r="J13" s="41">
        <v>12</v>
      </c>
      <c r="K13" s="42"/>
      <c r="L13" s="43">
        <f t="shared" si="0"/>
        <v>18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138"/>
      <c r="Q13" s="138"/>
      <c r="R13" s="138"/>
      <c r="S13" s="138"/>
      <c r="T13" s="138"/>
      <c r="U13" s="138"/>
    </row>
    <row r="14" spans="1:21" s="45" customFormat="1" ht="24">
      <c r="A14" s="37">
        <f>MAX($A$11:A13)+1</f>
        <v>4</v>
      </c>
      <c r="B14" s="46" t="s">
        <v>708</v>
      </c>
      <c r="C14" s="248" t="s">
        <v>709</v>
      </c>
      <c r="D14" s="248" t="s">
        <v>114</v>
      </c>
      <c r="E14" s="38" t="s">
        <v>723</v>
      </c>
      <c r="F14" s="38" t="s">
        <v>71</v>
      </c>
      <c r="G14" s="39" t="s">
        <v>40</v>
      </c>
      <c r="H14" s="40">
        <v>10.9</v>
      </c>
      <c r="I14" s="39">
        <v>5</v>
      </c>
      <c r="J14" s="41">
        <v>187.75</v>
      </c>
      <c r="K14" s="42"/>
      <c r="L14" s="43">
        <f t="shared" si="0"/>
        <v>2046.4750000000001</v>
      </c>
      <c r="M14" s="43">
        <f t="shared" si="1"/>
        <v>0</v>
      </c>
      <c r="N14" s="44">
        <f t="shared" si="2"/>
        <v>0</v>
      </c>
      <c r="O14" s="43">
        <f t="shared" ref="O14" si="9">ROUND(M14*SVS_UR_1_1,2)</f>
        <v>0</v>
      </c>
      <c r="P14" s="41">
        <f t="shared" ref="P14:P47" si="10">IF(I14&gt;=1,1,0)</f>
        <v>1</v>
      </c>
      <c r="Q14" s="42"/>
      <c r="R14" s="43">
        <f t="shared" si="5"/>
        <v>10.9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708</v>
      </c>
      <c r="C15" s="248" t="s">
        <v>709</v>
      </c>
      <c r="D15" s="248" t="s">
        <v>114</v>
      </c>
      <c r="E15" s="38" t="s">
        <v>724</v>
      </c>
      <c r="F15" s="38" t="s">
        <v>113</v>
      </c>
      <c r="G15" s="39" t="s">
        <v>75</v>
      </c>
      <c r="H15" s="40">
        <v>0.3</v>
      </c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</row>
    <row r="16" spans="1:21" s="45" customFormat="1" ht="24">
      <c r="A16" s="37">
        <f>MAX($A$11:A15)+1</f>
        <v>6</v>
      </c>
      <c r="B16" s="46" t="s">
        <v>708</v>
      </c>
      <c r="C16" s="248" t="s">
        <v>709</v>
      </c>
      <c r="D16" s="248" t="s">
        <v>114</v>
      </c>
      <c r="E16" s="38" t="s">
        <v>86</v>
      </c>
      <c r="F16" s="38" t="s">
        <v>71</v>
      </c>
      <c r="G16" s="39" t="s">
        <v>85</v>
      </c>
      <c r="H16" s="40">
        <v>3.1</v>
      </c>
      <c r="I16" s="39">
        <v>5</v>
      </c>
      <c r="J16" s="41">
        <v>187.75</v>
      </c>
      <c r="K16" s="42"/>
      <c r="L16" s="43">
        <f t="shared" si="0"/>
        <v>582.02499999999998</v>
      </c>
      <c r="M16" s="43">
        <f t="shared" si="1"/>
        <v>0</v>
      </c>
      <c r="N16" s="44">
        <f t="shared" si="2"/>
        <v>0</v>
      </c>
      <c r="O16" s="43">
        <f t="shared" ref="O16" si="11">ROUND(M16*SVS_UR_1_1,2)</f>
        <v>0</v>
      </c>
      <c r="P16" s="41">
        <f t="shared" si="10"/>
        <v>1</v>
      </c>
      <c r="Q16" s="42"/>
      <c r="R16" s="43">
        <f t="shared" si="5"/>
        <v>3.1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708</v>
      </c>
      <c r="C17" s="248" t="s">
        <v>709</v>
      </c>
      <c r="D17" s="248" t="s">
        <v>114</v>
      </c>
      <c r="E17" s="38" t="s">
        <v>82</v>
      </c>
      <c r="F17" s="38" t="s">
        <v>71</v>
      </c>
      <c r="G17" s="39" t="s">
        <v>81</v>
      </c>
      <c r="H17" s="40">
        <v>85.1</v>
      </c>
      <c r="I17" s="39">
        <v>5</v>
      </c>
      <c r="J17" s="41">
        <v>187.75</v>
      </c>
      <c r="K17" s="42"/>
      <c r="L17" s="43">
        <f t="shared" si="0"/>
        <v>15977.525</v>
      </c>
      <c r="M17" s="43">
        <f t="shared" si="1"/>
        <v>0</v>
      </c>
      <c r="N17" s="44">
        <f t="shared" si="2"/>
        <v>0</v>
      </c>
      <c r="O17" s="43">
        <f t="shared" ref="O17" si="12">ROUND(M17*SVS_UR_1_1,2)</f>
        <v>0</v>
      </c>
      <c r="P17" s="41">
        <f t="shared" si="10"/>
        <v>1</v>
      </c>
      <c r="Q17" s="42"/>
      <c r="R17" s="43">
        <f t="shared" si="5"/>
        <v>85.1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708</v>
      </c>
      <c r="C18" s="248" t="s">
        <v>709</v>
      </c>
      <c r="D18" s="248" t="s">
        <v>114</v>
      </c>
      <c r="E18" s="38" t="s">
        <v>725</v>
      </c>
      <c r="F18" s="38" t="s">
        <v>71</v>
      </c>
      <c r="G18" s="39" t="s">
        <v>42</v>
      </c>
      <c r="H18" s="40">
        <v>12.1</v>
      </c>
      <c r="I18" s="39">
        <v>0.23</v>
      </c>
      <c r="J18" s="41">
        <v>12</v>
      </c>
      <c r="K18" s="42"/>
      <c r="L18" s="43">
        <f t="shared" si="0"/>
        <v>145.19999999999999</v>
      </c>
      <c r="M18" s="43">
        <f t="shared" si="1"/>
        <v>0</v>
      </c>
      <c r="N18" s="44">
        <f t="shared" si="2"/>
        <v>0</v>
      </c>
      <c r="O18" s="43">
        <f t="shared" ref="O18" si="13">ROUND(M18*SVS_UR_1_1,2)</f>
        <v>0</v>
      </c>
      <c r="P18" s="138"/>
      <c r="Q18" s="138"/>
      <c r="R18" s="138"/>
      <c r="S18" s="138"/>
      <c r="T18" s="138"/>
      <c r="U18" s="138"/>
    </row>
    <row r="19" spans="1:21" s="45" customFormat="1" ht="24">
      <c r="A19" s="37">
        <f>MAX($A$11:A18)+1</f>
        <v>9</v>
      </c>
      <c r="B19" s="46" t="s">
        <v>708</v>
      </c>
      <c r="C19" s="248" t="s">
        <v>709</v>
      </c>
      <c r="D19" s="248" t="s">
        <v>148</v>
      </c>
      <c r="E19" s="38" t="s">
        <v>726</v>
      </c>
      <c r="F19" s="38" t="s">
        <v>69</v>
      </c>
      <c r="G19" s="39" t="s">
        <v>88</v>
      </c>
      <c r="H19" s="40">
        <v>3.7</v>
      </c>
      <c r="I19" s="39">
        <v>5</v>
      </c>
      <c r="J19" s="41">
        <v>187.75</v>
      </c>
      <c r="K19" s="42"/>
      <c r="L19" s="43">
        <f t="shared" si="0"/>
        <v>694.67500000000007</v>
      </c>
      <c r="M19" s="43">
        <f t="shared" si="1"/>
        <v>0</v>
      </c>
      <c r="N19" s="44">
        <f t="shared" si="2"/>
        <v>0</v>
      </c>
      <c r="O19" s="43">
        <f t="shared" ref="O19" si="14">ROUND(M19*SVS_UR_1_1,2)</f>
        <v>0</v>
      </c>
      <c r="P19" s="41">
        <f t="shared" si="10"/>
        <v>1</v>
      </c>
      <c r="Q19" s="42"/>
      <c r="R19" s="43">
        <f t="shared" si="5"/>
        <v>3.7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708</v>
      </c>
      <c r="C20" s="248" t="s">
        <v>709</v>
      </c>
      <c r="D20" s="248" t="s">
        <v>711</v>
      </c>
      <c r="E20" s="38" t="s">
        <v>727</v>
      </c>
      <c r="F20" s="38" t="s">
        <v>69</v>
      </c>
      <c r="G20" s="39" t="s">
        <v>88</v>
      </c>
      <c r="H20" s="40">
        <v>5.0999999999999996</v>
      </c>
      <c r="I20" s="39">
        <v>5</v>
      </c>
      <c r="J20" s="41">
        <v>187.75</v>
      </c>
      <c r="K20" s="42"/>
      <c r="L20" s="43">
        <f t="shared" si="0"/>
        <v>957.52499999999998</v>
      </c>
      <c r="M20" s="43">
        <f t="shared" si="1"/>
        <v>0</v>
      </c>
      <c r="N20" s="44">
        <f t="shared" si="2"/>
        <v>0</v>
      </c>
      <c r="O20" s="43">
        <f t="shared" ref="O20" si="15">ROUND(M20*SVS_UR_1_1,2)</f>
        <v>0</v>
      </c>
      <c r="P20" s="41">
        <f t="shared" si="10"/>
        <v>1</v>
      </c>
      <c r="Q20" s="42"/>
      <c r="R20" s="43">
        <f t="shared" si="5"/>
        <v>5.0999999999999996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708</v>
      </c>
      <c r="C21" s="248" t="s">
        <v>709</v>
      </c>
      <c r="D21" s="248" t="s">
        <v>712</v>
      </c>
      <c r="E21" s="38" t="s">
        <v>147</v>
      </c>
      <c r="F21" s="38" t="s">
        <v>69</v>
      </c>
      <c r="G21" s="39" t="s">
        <v>42</v>
      </c>
      <c r="H21" s="40">
        <v>2</v>
      </c>
      <c r="I21" s="39">
        <v>0.23</v>
      </c>
      <c r="J21" s="41">
        <v>12</v>
      </c>
      <c r="K21" s="42"/>
      <c r="L21" s="43">
        <f t="shared" si="0"/>
        <v>24</v>
      </c>
      <c r="M21" s="43">
        <f t="shared" si="1"/>
        <v>0</v>
      </c>
      <c r="N21" s="44">
        <f t="shared" si="2"/>
        <v>0</v>
      </c>
      <c r="O21" s="43">
        <f t="shared" ref="O21" si="16">ROUND(M21*SVS_UR_1_1,2)</f>
        <v>0</v>
      </c>
      <c r="P21" s="138"/>
      <c r="Q21" s="138"/>
      <c r="R21" s="138"/>
      <c r="S21" s="138"/>
      <c r="T21" s="138"/>
      <c r="U21" s="138"/>
    </row>
    <row r="22" spans="1:21" s="45" customFormat="1" ht="24">
      <c r="A22" s="37">
        <f>MAX($A$11:A21)+1</f>
        <v>12</v>
      </c>
      <c r="B22" s="46" t="s">
        <v>708</v>
      </c>
      <c r="C22" s="248" t="s">
        <v>709</v>
      </c>
      <c r="D22" s="248" t="s">
        <v>120</v>
      </c>
      <c r="E22" s="38" t="s">
        <v>728</v>
      </c>
      <c r="F22" s="38" t="s">
        <v>69</v>
      </c>
      <c r="G22" s="39" t="s">
        <v>75</v>
      </c>
      <c r="H22" s="40">
        <v>1.7</v>
      </c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</row>
    <row r="23" spans="1:21" s="45" customFormat="1" ht="24">
      <c r="A23" s="37">
        <f>MAX($A$11:A22)+1</f>
        <v>13</v>
      </c>
      <c r="B23" s="46" t="s">
        <v>708</v>
      </c>
      <c r="C23" s="248" t="s">
        <v>709</v>
      </c>
      <c r="D23" s="248" t="s">
        <v>119</v>
      </c>
      <c r="E23" s="38" t="s">
        <v>729</v>
      </c>
      <c r="F23" s="38" t="s">
        <v>69</v>
      </c>
      <c r="G23" s="39" t="s">
        <v>75</v>
      </c>
      <c r="H23" s="40">
        <v>8.5</v>
      </c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</row>
    <row r="24" spans="1:21" s="45" customFormat="1" ht="24">
      <c r="A24" s="37">
        <f>MAX($A$11:A23)+1</f>
        <v>14</v>
      </c>
      <c r="B24" s="46" t="s">
        <v>708</v>
      </c>
      <c r="C24" s="248" t="s">
        <v>709</v>
      </c>
      <c r="D24" s="248" t="s">
        <v>149</v>
      </c>
      <c r="E24" s="38" t="s">
        <v>356</v>
      </c>
      <c r="F24" s="38" t="s">
        <v>71</v>
      </c>
      <c r="G24" s="39" t="s">
        <v>93</v>
      </c>
      <c r="H24" s="40">
        <v>133</v>
      </c>
      <c r="I24" s="39">
        <v>5</v>
      </c>
      <c r="J24" s="41">
        <v>187.75</v>
      </c>
      <c r="K24" s="42"/>
      <c r="L24" s="43">
        <f t="shared" si="0"/>
        <v>24970.75</v>
      </c>
      <c r="M24" s="43">
        <f t="shared" si="1"/>
        <v>0</v>
      </c>
      <c r="N24" s="44">
        <f t="shared" si="2"/>
        <v>0</v>
      </c>
      <c r="O24" s="43">
        <f t="shared" ref="O24" si="17">ROUND(M24*SVS_UR_1_1,2)</f>
        <v>0</v>
      </c>
      <c r="P24" s="41">
        <f t="shared" si="10"/>
        <v>1</v>
      </c>
      <c r="Q24" s="42"/>
      <c r="R24" s="43">
        <f t="shared" si="5"/>
        <v>133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708</v>
      </c>
      <c r="C25" s="248" t="s">
        <v>709</v>
      </c>
      <c r="D25" s="248" t="s">
        <v>713</v>
      </c>
      <c r="E25" s="38" t="s">
        <v>730</v>
      </c>
      <c r="F25" s="38" t="s">
        <v>69</v>
      </c>
      <c r="G25" s="39" t="s">
        <v>75</v>
      </c>
      <c r="H25" s="40">
        <v>3.2</v>
      </c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</row>
    <row r="26" spans="1:21" s="45" customFormat="1" ht="24">
      <c r="A26" s="37">
        <f>MAX($A$11:A25)+1</f>
        <v>16</v>
      </c>
      <c r="B26" s="46" t="s">
        <v>708</v>
      </c>
      <c r="C26" s="248" t="s">
        <v>709</v>
      </c>
      <c r="D26" s="248" t="s">
        <v>713</v>
      </c>
      <c r="E26" s="38" t="s">
        <v>731</v>
      </c>
      <c r="F26" s="38" t="s">
        <v>69</v>
      </c>
      <c r="G26" s="39" t="s">
        <v>95</v>
      </c>
      <c r="H26" s="40">
        <v>18.399999999999999</v>
      </c>
      <c r="I26" s="39">
        <v>5</v>
      </c>
      <c r="J26" s="41">
        <v>187.75</v>
      </c>
      <c r="K26" s="42"/>
      <c r="L26" s="43">
        <f t="shared" si="0"/>
        <v>3454.6</v>
      </c>
      <c r="M26" s="43">
        <f t="shared" si="1"/>
        <v>0</v>
      </c>
      <c r="N26" s="44">
        <f t="shared" si="2"/>
        <v>0</v>
      </c>
      <c r="O26" s="43">
        <f t="shared" ref="O26" si="18">ROUND(M26*SVS_UR_1_1,2)</f>
        <v>0</v>
      </c>
      <c r="P26" s="41">
        <f t="shared" si="10"/>
        <v>1</v>
      </c>
      <c r="Q26" s="42"/>
      <c r="R26" s="43">
        <f t="shared" si="5"/>
        <v>18.399999999999999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708</v>
      </c>
      <c r="C27" s="248" t="s">
        <v>709</v>
      </c>
      <c r="D27" s="248" t="s">
        <v>713</v>
      </c>
      <c r="E27" s="38" t="s">
        <v>732</v>
      </c>
      <c r="F27" s="38" t="s">
        <v>69</v>
      </c>
      <c r="G27" s="39" t="s">
        <v>95</v>
      </c>
      <c r="H27" s="40">
        <v>10.7</v>
      </c>
      <c r="I27" s="39">
        <v>5</v>
      </c>
      <c r="J27" s="41">
        <v>187.75</v>
      </c>
      <c r="K27" s="42"/>
      <c r="L27" s="43">
        <f t="shared" si="0"/>
        <v>2008.925</v>
      </c>
      <c r="M27" s="43">
        <f t="shared" si="1"/>
        <v>0</v>
      </c>
      <c r="N27" s="44">
        <f t="shared" si="2"/>
        <v>0</v>
      </c>
      <c r="O27" s="43">
        <f t="shared" ref="O27" si="19">ROUND(M27*SVS_UR_1_1,2)</f>
        <v>0</v>
      </c>
      <c r="P27" s="41">
        <f t="shared" si="10"/>
        <v>1</v>
      </c>
      <c r="Q27" s="42"/>
      <c r="R27" s="43">
        <f t="shared" si="5"/>
        <v>10.7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708</v>
      </c>
      <c r="C28" s="248" t="s">
        <v>709</v>
      </c>
      <c r="D28" s="248" t="s">
        <v>714</v>
      </c>
      <c r="E28" s="38" t="s">
        <v>733</v>
      </c>
      <c r="F28" s="38" t="s">
        <v>69</v>
      </c>
      <c r="G28" s="39" t="s">
        <v>81</v>
      </c>
      <c r="H28" s="40">
        <v>8.9</v>
      </c>
      <c r="I28" s="39">
        <v>5</v>
      </c>
      <c r="J28" s="41">
        <v>187.75</v>
      </c>
      <c r="K28" s="42"/>
      <c r="L28" s="43">
        <f t="shared" si="0"/>
        <v>1670.9750000000001</v>
      </c>
      <c r="M28" s="43">
        <f t="shared" si="1"/>
        <v>0</v>
      </c>
      <c r="N28" s="44">
        <f t="shared" si="2"/>
        <v>0</v>
      </c>
      <c r="O28" s="43">
        <f t="shared" ref="O28" si="20">ROUND(M28*SVS_UR_1_1,2)</f>
        <v>0</v>
      </c>
      <c r="P28" s="41">
        <f t="shared" si="10"/>
        <v>1</v>
      </c>
      <c r="Q28" s="42"/>
      <c r="R28" s="43">
        <f t="shared" si="5"/>
        <v>8.9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708</v>
      </c>
      <c r="C29" s="248" t="s">
        <v>709</v>
      </c>
      <c r="D29" s="248" t="s">
        <v>714</v>
      </c>
      <c r="E29" s="38" t="s">
        <v>734</v>
      </c>
      <c r="F29" s="38" t="s">
        <v>69</v>
      </c>
      <c r="G29" s="39" t="s">
        <v>93</v>
      </c>
      <c r="H29" s="40">
        <v>18.600000000000001</v>
      </c>
      <c r="I29" s="39">
        <v>5</v>
      </c>
      <c r="J29" s="41">
        <v>187.75</v>
      </c>
      <c r="K29" s="42"/>
      <c r="L29" s="43">
        <f t="shared" si="0"/>
        <v>3492.15</v>
      </c>
      <c r="M29" s="43">
        <f t="shared" si="1"/>
        <v>0</v>
      </c>
      <c r="N29" s="44">
        <f t="shared" si="2"/>
        <v>0</v>
      </c>
      <c r="O29" s="43">
        <f t="shared" ref="O29" si="21">ROUND(M29*SVS_UR_1_1,2)</f>
        <v>0</v>
      </c>
      <c r="P29" s="41">
        <f t="shared" si="10"/>
        <v>1</v>
      </c>
      <c r="Q29" s="42"/>
      <c r="R29" s="43">
        <f t="shared" si="5"/>
        <v>18.600000000000001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708</v>
      </c>
      <c r="C30" s="248" t="s">
        <v>709</v>
      </c>
      <c r="D30" s="248" t="s">
        <v>715</v>
      </c>
      <c r="E30" s="38" t="s">
        <v>735</v>
      </c>
      <c r="F30" s="38" t="s">
        <v>69</v>
      </c>
      <c r="G30" s="39" t="s">
        <v>42</v>
      </c>
      <c r="H30" s="40">
        <v>10.5</v>
      </c>
      <c r="I30" s="39">
        <v>0.23</v>
      </c>
      <c r="J30" s="41">
        <v>12</v>
      </c>
      <c r="K30" s="42"/>
      <c r="L30" s="43">
        <f t="shared" si="0"/>
        <v>126</v>
      </c>
      <c r="M30" s="43">
        <f t="shared" si="1"/>
        <v>0</v>
      </c>
      <c r="N30" s="44">
        <f t="shared" si="2"/>
        <v>0</v>
      </c>
      <c r="O30" s="43">
        <f t="shared" ref="O30" si="22">ROUND(M30*SVS_UR_1_1,2)</f>
        <v>0</v>
      </c>
      <c r="P30" s="138"/>
      <c r="Q30" s="138"/>
      <c r="R30" s="138"/>
      <c r="S30" s="138"/>
      <c r="T30" s="138"/>
      <c r="U30" s="138"/>
    </row>
    <row r="31" spans="1:21" s="45" customFormat="1" ht="24">
      <c r="A31" s="37">
        <f>MAX($A$11:A30)+1</f>
        <v>21</v>
      </c>
      <c r="B31" s="46" t="s">
        <v>708</v>
      </c>
      <c r="C31" s="248" t="s">
        <v>709</v>
      </c>
      <c r="D31" s="248" t="s">
        <v>716</v>
      </c>
      <c r="E31" s="38" t="s">
        <v>736</v>
      </c>
      <c r="F31" s="38" t="s">
        <v>69</v>
      </c>
      <c r="G31" s="39" t="s">
        <v>42</v>
      </c>
      <c r="H31" s="40">
        <v>25.7</v>
      </c>
      <c r="I31" s="39">
        <v>0.23</v>
      </c>
      <c r="J31" s="41">
        <v>12</v>
      </c>
      <c r="K31" s="42"/>
      <c r="L31" s="43">
        <f t="shared" si="0"/>
        <v>308.39999999999998</v>
      </c>
      <c r="M31" s="43">
        <f t="shared" si="1"/>
        <v>0</v>
      </c>
      <c r="N31" s="44">
        <f t="shared" si="2"/>
        <v>0</v>
      </c>
      <c r="O31" s="43">
        <f t="shared" ref="O31" si="23">ROUND(M31*SVS_UR_1_1,2)</f>
        <v>0</v>
      </c>
      <c r="P31" s="138"/>
      <c r="Q31" s="138"/>
      <c r="R31" s="138"/>
      <c r="S31" s="138"/>
      <c r="T31" s="138"/>
      <c r="U31" s="138"/>
    </row>
    <row r="32" spans="1:21" s="45" customFormat="1" ht="24">
      <c r="A32" s="37">
        <f>MAX($A$11:A31)+1</f>
        <v>22</v>
      </c>
      <c r="B32" s="46" t="s">
        <v>708</v>
      </c>
      <c r="C32" s="248" t="s">
        <v>709</v>
      </c>
      <c r="D32" s="248" t="s">
        <v>717</v>
      </c>
      <c r="E32" s="38" t="s">
        <v>737</v>
      </c>
      <c r="F32" s="38" t="s">
        <v>69</v>
      </c>
      <c r="G32" s="39" t="s">
        <v>88</v>
      </c>
      <c r="H32" s="40">
        <v>4.3</v>
      </c>
      <c r="I32" s="39">
        <v>5</v>
      </c>
      <c r="J32" s="41">
        <v>187.75</v>
      </c>
      <c r="K32" s="42"/>
      <c r="L32" s="43">
        <f t="shared" si="0"/>
        <v>807.32499999999993</v>
      </c>
      <c r="M32" s="43">
        <f t="shared" si="1"/>
        <v>0</v>
      </c>
      <c r="N32" s="44">
        <f t="shared" si="2"/>
        <v>0</v>
      </c>
      <c r="O32" s="43">
        <f t="shared" ref="O32" si="24">ROUND(M32*SVS_UR_1_1,2)</f>
        <v>0</v>
      </c>
      <c r="P32" s="41">
        <f t="shared" si="10"/>
        <v>1</v>
      </c>
      <c r="Q32" s="42"/>
      <c r="R32" s="43">
        <f t="shared" si="5"/>
        <v>4.3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708</v>
      </c>
      <c r="C33" s="248" t="s">
        <v>709</v>
      </c>
      <c r="D33" s="248" t="s">
        <v>718</v>
      </c>
      <c r="E33" s="38" t="s">
        <v>738</v>
      </c>
      <c r="F33" s="38" t="s">
        <v>69</v>
      </c>
      <c r="G33" s="39" t="s">
        <v>88</v>
      </c>
      <c r="H33" s="40">
        <v>5.4</v>
      </c>
      <c r="I33" s="39">
        <v>5</v>
      </c>
      <c r="J33" s="41">
        <v>187.75</v>
      </c>
      <c r="K33" s="42"/>
      <c r="L33" s="43">
        <f t="shared" si="0"/>
        <v>1013.85</v>
      </c>
      <c r="M33" s="43">
        <f t="shared" si="1"/>
        <v>0</v>
      </c>
      <c r="N33" s="44">
        <f t="shared" si="2"/>
        <v>0</v>
      </c>
      <c r="O33" s="43">
        <f t="shared" ref="O33" si="25">ROUND(M33*SVS_UR_1_1,2)</f>
        <v>0</v>
      </c>
      <c r="P33" s="41">
        <f t="shared" si="10"/>
        <v>1</v>
      </c>
      <c r="Q33" s="42"/>
      <c r="R33" s="43">
        <f t="shared" si="5"/>
        <v>5.4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708</v>
      </c>
      <c r="C34" s="248" t="s">
        <v>709</v>
      </c>
      <c r="D34" s="248" t="s">
        <v>150</v>
      </c>
      <c r="E34" s="38" t="s">
        <v>739</v>
      </c>
      <c r="F34" s="38" t="s">
        <v>71</v>
      </c>
      <c r="G34" s="39" t="s">
        <v>65</v>
      </c>
      <c r="H34" s="40">
        <v>67.7</v>
      </c>
      <c r="I34" s="39">
        <v>3</v>
      </c>
      <c r="J34" s="41">
        <v>112.65</v>
      </c>
      <c r="K34" s="42"/>
      <c r="L34" s="43">
        <f t="shared" si="0"/>
        <v>7626.4050000000007</v>
      </c>
      <c r="M34" s="43">
        <f t="shared" si="1"/>
        <v>0</v>
      </c>
      <c r="N34" s="44">
        <f t="shared" si="2"/>
        <v>0</v>
      </c>
      <c r="O34" s="43">
        <f t="shared" ref="O34" si="26">ROUND(M34*SVS_UR_1_1,2)</f>
        <v>0</v>
      </c>
      <c r="P34" s="41">
        <f t="shared" si="10"/>
        <v>1</v>
      </c>
      <c r="Q34" s="42"/>
      <c r="R34" s="43">
        <f t="shared" si="5"/>
        <v>67.7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708</v>
      </c>
      <c r="C35" s="248" t="s">
        <v>709</v>
      </c>
      <c r="D35" s="248" t="s">
        <v>151</v>
      </c>
      <c r="E35" s="38" t="s">
        <v>740</v>
      </c>
      <c r="F35" s="38" t="s">
        <v>71</v>
      </c>
      <c r="G35" s="39" t="s">
        <v>55</v>
      </c>
      <c r="H35" s="40">
        <v>66.400000000000006</v>
      </c>
      <c r="I35" s="39">
        <v>5</v>
      </c>
      <c r="J35" s="41">
        <v>187.75</v>
      </c>
      <c r="K35" s="42"/>
      <c r="L35" s="43">
        <f t="shared" si="0"/>
        <v>12466.6</v>
      </c>
      <c r="M35" s="43">
        <f t="shared" si="1"/>
        <v>0</v>
      </c>
      <c r="N35" s="44">
        <f t="shared" si="2"/>
        <v>0</v>
      </c>
      <c r="O35" s="43">
        <f t="shared" ref="O35" si="27">ROUND(M35*SVS_UR_1_1,2)</f>
        <v>0</v>
      </c>
      <c r="P35" s="41">
        <f t="shared" si="10"/>
        <v>1</v>
      </c>
      <c r="Q35" s="42"/>
      <c r="R35" s="43">
        <f t="shared" si="5"/>
        <v>66.400000000000006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708</v>
      </c>
      <c r="C36" s="248" t="s">
        <v>709</v>
      </c>
      <c r="D36" s="248" t="s">
        <v>152</v>
      </c>
      <c r="E36" s="38" t="s">
        <v>741</v>
      </c>
      <c r="F36" s="38" t="s">
        <v>71</v>
      </c>
      <c r="G36" s="39" t="s">
        <v>80</v>
      </c>
      <c r="H36" s="40">
        <v>21.6</v>
      </c>
      <c r="I36" s="39">
        <v>2</v>
      </c>
      <c r="J36" s="41">
        <v>75.099999999999994</v>
      </c>
      <c r="K36" s="42"/>
      <c r="L36" s="43">
        <f t="shared" si="0"/>
        <v>1622.16</v>
      </c>
      <c r="M36" s="43">
        <f t="shared" si="1"/>
        <v>0</v>
      </c>
      <c r="N36" s="44">
        <f t="shared" si="2"/>
        <v>0</v>
      </c>
      <c r="O36" s="43">
        <f t="shared" ref="O36" si="28">ROUND(M36*SVS_UR_1_1,2)</f>
        <v>0</v>
      </c>
      <c r="P36" s="41">
        <f t="shared" si="10"/>
        <v>1</v>
      </c>
      <c r="Q36" s="42"/>
      <c r="R36" s="43">
        <f t="shared" si="5"/>
        <v>21.6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708</v>
      </c>
      <c r="C37" s="248" t="s">
        <v>710</v>
      </c>
      <c r="D37" s="248" t="s">
        <v>114</v>
      </c>
      <c r="E37" s="38" t="s">
        <v>84</v>
      </c>
      <c r="F37" s="38" t="s">
        <v>71</v>
      </c>
      <c r="G37" s="39" t="s">
        <v>83</v>
      </c>
      <c r="H37" s="40">
        <v>12.7</v>
      </c>
      <c r="I37" s="39">
        <v>3</v>
      </c>
      <c r="J37" s="41">
        <v>112.65</v>
      </c>
      <c r="K37" s="42"/>
      <c r="L37" s="43">
        <f t="shared" si="0"/>
        <v>1430.655</v>
      </c>
      <c r="M37" s="43">
        <f t="shared" si="1"/>
        <v>0</v>
      </c>
      <c r="N37" s="44">
        <f t="shared" si="2"/>
        <v>0</v>
      </c>
      <c r="O37" s="43">
        <f t="shared" ref="O37" si="29">ROUND(M37*SVS_UR_1_1,2)</f>
        <v>0</v>
      </c>
      <c r="P37" s="41">
        <f t="shared" si="10"/>
        <v>1</v>
      </c>
      <c r="Q37" s="42"/>
      <c r="R37" s="43">
        <f t="shared" si="5"/>
        <v>12.7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708</v>
      </c>
      <c r="C38" s="248" t="s">
        <v>710</v>
      </c>
      <c r="D38" s="248" t="s">
        <v>114</v>
      </c>
      <c r="E38" s="38" t="s">
        <v>86</v>
      </c>
      <c r="F38" s="38" t="s">
        <v>71</v>
      </c>
      <c r="G38" s="39" t="s">
        <v>85</v>
      </c>
      <c r="H38" s="40">
        <v>3.1</v>
      </c>
      <c r="I38" s="39">
        <v>3</v>
      </c>
      <c r="J38" s="41">
        <v>112.65</v>
      </c>
      <c r="K38" s="42"/>
      <c r="L38" s="43">
        <f t="shared" si="0"/>
        <v>349.21500000000003</v>
      </c>
      <c r="M38" s="43">
        <f t="shared" si="1"/>
        <v>0</v>
      </c>
      <c r="N38" s="44">
        <f t="shared" si="2"/>
        <v>0</v>
      </c>
      <c r="O38" s="43">
        <f t="shared" ref="O38" si="30">ROUND(M38*SVS_UR_1_1,2)</f>
        <v>0</v>
      </c>
      <c r="P38" s="41">
        <f t="shared" si="10"/>
        <v>1</v>
      </c>
      <c r="Q38" s="42"/>
      <c r="R38" s="43">
        <f t="shared" si="5"/>
        <v>3.1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708</v>
      </c>
      <c r="C39" s="248" t="s">
        <v>710</v>
      </c>
      <c r="D39" s="248" t="s">
        <v>114</v>
      </c>
      <c r="E39" s="38" t="s">
        <v>742</v>
      </c>
      <c r="F39" s="38" t="s">
        <v>71</v>
      </c>
      <c r="G39" s="39" t="s">
        <v>40</v>
      </c>
      <c r="H39" s="40">
        <v>53.7</v>
      </c>
      <c r="I39" s="39">
        <v>5</v>
      </c>
      <c r="J39" s="41">
        <v>187.75</v>
      </c>
      <c r="K39" s="42"/>
      <c r="L39" s="43">
        <f t="shared" si="0"/>
        <v>10082.175000000001</v>
      </c>
      <c r="M39" s="43">
        <f t="shared" si="1"/>
        <v>0</v>
      </c>
      <c r="N39" s="44">
        <f t="shared" si="2"/>
        <v>0</v>
      </c>
      <c r="O39" s="43">
        <f t="shared" ref="O39" si="31">ROUND(M39*SVS_UR_1_1,2)</f>
        <v>0</v>
      </c>
      <c r="P39" s="41">
        <f t="shared" si="10"/>
        <v>1</v>
      </c>
      <c r="Q39" s="42"/>
      <c r="R39" s="43">
        <f t="shared" si="5"/>
        <v>53.7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708</v>
      </c>
      <c r="C40" s="248" t="s">
        <v>710</v>
      </c>
      <c r="D40" s="248" t="s">
        <v>174</v>
      </c>
      <c r="E40" s="38" t="s">
        <v>743</v>
      </c>
      <c r="F40" s="38" t="s">
        <v>752</v>
      </c>
      <c r="G40" s="39" t="s">
        <v>65</v>
      </c>
      <c r="H40" s="40">
        <v>68.900000000000006</v>
      </c>
      <c r="I40" s="39">
        <v>3</v>
      </c>
      <c r="J40" s="41">
        <v>112.65</v>
      </c>
      <c r="K40" s="42"/>
      <c r="L40" s="43">
        <f t="shared" si="0"/>
        <v>7761.5850000000009</v>
      </c>
      <c r="M40" s="43">
        <f t="shared" si="1"/>
        <v>0</v>
      </c>
      <c r="N40" s="44">
        <f t="shared" si="2"/>
        <v>0</v>
      </c>
      <c r="O40" s="43">
        <f t="shared" ref="O40" si="32">ROUND(M40*SVS_UR_1_1,2)</f>
        <v>0</v>
      </c>
      <c r="P40" s="41">
        <f t="shared" si="10"/>
        <v>1</v>
      </c>
      <c r="Q40" s="42"/>
      <c r="R40" s="43">
        <f t="shared" si="5"/>
        <v>68.900000000000006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708</v>
      </c>
      <c r="C41" s="248" t="s">
        <v>710</v>
      </c>
      <c r="D41" s="248" t="s">
        <v>140</v>
      </c>
      <c r="E41" s="38" t="s">
        <v>744</v>
      </c>
      <c r="F41" s="38" t="s">
        <v>71</v>
      </c>
      <c r="G41" s="39" t="s">
        <v>65</v>
      </c>
      <c r="H41" s="40">
        <v>68.8</v>
      </c>
      <c r="I41" s="39">
        <v>3</v>
      </c>
      <c r="J41" s="41">
        <v>112.65</v>
      </c>
      <c r="K41" s="42"/>
      <c r="L41" s="43">
        <f t="shared" si="0"/>
        <v>7750.32</v>
      </c>
      <c r="M41" s="43">
        <f t="shared" si="1"/>
        <v>0</v>
      </c>
      <c r="N41" s="44">
        <f t="shared" si="2"/>
        <v>0</v>
      </c>
      <c r="O41" s="43">
        <f t="shared" ref="O41" si="33">ROUND(M41*SVS_UR_1_1,2)</f>
        <v>0</v>
      </c>
      <c r="P41" s="41">
        <f t="shared" si="10"/>
        <v>1</v>
      </c>
      <c r="Q41" s="42"/>
      <c r="R41" s="43">
        <f t="shared" si="5"/>
        <v>68.8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 ht="24">
      <c r="A42" s="37">
        <f>MAX($A$11:A41)+1</f>
        <v>32</v>
      </c>
      <c r="B42" s="46" t="s">
        <v>708</v>
      </c>
      <c r="C42" s="248" t="s">
        <v>710</v>
      </c>
      <c r="D42" s="248" t="s">
        <v>140</v>
      </c>
      <c r="E42" s="38" t="s">
        <v>745</v>
      </c>
      <c r="F42" s="38" t="s">
        <v>71</v>
      </c>
      <c r="G42" s="39" t="s">
        <v>65</v>
      </c>
      <c r="H42" s="40">
        <v>32.1</v>
      </c>
      <c r="I42" s="39">
        <v>3</v>
      </c>
      <c r="J42" s="41">
        <v>112.65</v>
      </c>
      <c r="K42" s="42"/>
      <c r="L42" s="43">
        <f t="shared" si="0"/>
        <v>3616.0650000000005</v>
      </c>
      <c r="M42" s="43">
        <f t="shared" si="1"/>
        <v>0</v>
      </c>
      <c r="N42" s="44">
        <f t="shared" si="2"/>
        <v>0</v>
      </c>
      <c r="O42" s="43">
        <f t="shared" ref="O42" si="34">ROUND(M42*SVS_UR_1_1,2)</f>
        <v>0</v>
      </c>
      <c r="P42" s="41">
        <f t="shared" si="10"/>
        <v>1</v>
      </c>
      <c r="Q42" s="42"/>
      <c r="R42" s="43">
        <f t="shared" si="5"/>
        <v>32.1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708</v>
      </c>
      <c r="C43" s="248" t="s">
        <v>710</v>
      </c>
      <c r="D43" s="248" t="s">
        <v>175</v>
      </c>
      <c r="E43" s="38" t="s">
        <v>746</v>
      </c>
      <c r="F43" s="38" t="s">
        <v>71</v>
      </c>
      <c r="G43" s="39" t="s">
        <v>37</v>
      </c>
      <c r="H43" s="40">
        <v>33.799999999999997</v>
      </c>
      <c r="I43" s="39">
        <v>1</v>
      </c>
      <c r="J43" s="41">
        <v>40.18</v>
      </c>
      <c r="K43" s="42"/>
      <c r="L43" s="43">
        <f t="shared" si="0"/>
        <v>1358.0839999999998</v>
      </c>
      <c r="M43" s="43">
        <f t="shared" si="1"/>
        <v>0</v>
      </c>
      <c r="N43" s="44">
        <f t="shared" si="2"/>
        <v>0</v>
      </c>
      <c r="O43" s="43">
        <f t="shared" ref="O43" si="35">ROUND(M43*SVS_UR_1_1,2)</f>
        <v>0</v>
      </c>
      <c r="P43" s="41">
        <f t="shared" si="10"/>
        <v>1</v>
      </c>
      <c r="Q43" s="42"/>
      <c r="R43" s="43">
        <f t="shared" si="5"/>
        <v>33.799999999999997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708</v>
      </c>
      <c r="C44" s="248" t="s">
        <v>710</v>
      </c>
      <c r="D44" s="248" t="s">
        <v>139</v>
      </c>
      <c r="E44" s="38" t="s">
        <v>747</v>
      </c>
      <c r="F44" s="38" t="s">
        <v>71</v>
      </c>
      <c r="G44" s="39" t="s">
        <v>75</v>
      </c>
      <c r="H44" s="40">
        <v>9.6999999999999993</v>
      </c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</row>
    <row r="45" spans="1:21" s="45" customFormat="1" ht="24">
      <c r="A45" s="37">
        <f>MAX($A$11:A44)+1</f>
        <v>35</v>
      </c>
      <c r="B45" s="46" t="s">
        <v>708</v>
      </c>
      <c r="C45" s="248" t="s">
        <v>710</v>
      </c>
      <c r="D45" s="248" t="s">
        <v>138</v>
      </c>
      <c r="E45" s="38" t="s">
        <v>748</v>
      </c>
      <c r="F45" s="38" t="s">
        <v>69</v>
      </c>
      <c r="G45" s="39" t="s">
        <v>75</v>
      </c>
      <c r="H45" s="40">
        <v>3.5</v>
      </c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</row>
    <row r="46" spans="1:21" s="45" customFormat="1" ht="24">
      <c r="A46" s="37">
        <f>MAX($A$11:A45)+1</f>
        <v>36</v>
      </c>
      <c r="B46" s="46" t="s">
        <v>708</v>
      </c>
      <c r="C46" s="248" t="s">
        <v>710</v>
      </c>
      <c r="D46" s="248" t="s">
        <v>719</v>
      </c>
      <c r="E46" s="38" t="s">
        <v>749</v>
      </c>
      <c r="F46" s="38" t="s">
        <v>71</v>
      </c>
      <c r="G46" s="39" t="s">
        <v>75</v>
      </c>
      <c r="H46" s="40">
        <v>35.9</v>
      </c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</row>
    <row r="47" spans="1:21" s="45" customFormat="1" ht="24">
      <c r="A47" s="37">
        <f>MAX($A$11:A46)+1</f>
        <v>37</v>
      </c>
      <c r="B47" s="46" t="s">
        <v>708</v>
      </c>
      <c r="C47" s="248" t="s">
        <v>710</v>
      </c>
      <c r="D47" s="248" t="s">
        <v>720</v>
      </c>
      <c r="E47" s="38" t="s">
        <v>146</v>
      </c>
      <c r="F47" s="38" t="s">
        <v>69</v>
      </c>
      <c r="G47" s="39" t="s">
        <v>88</v>
      </c>
      <c r="H47" s="40">
        <v>2.2999999999999998</v>
      </c>
      <c r="I47" s="39">
        <v>5</v>
      </c>
      <c r="J47" s="41">
        <v>187.75</v>
      </c>
      <c r="K47" s="42"/>
      <c r="L47" s="43">
        <f t="shared" si="0"/>
        <v>431.82499999999999</v>
      </c>
      <c r="M47" s="43">
        <f t="shared" si="1"/>
        <v>0</v>
      </c>
      <c r="N47" s="44">
        <f t="shared" si="2"/>
        <v>0</v>
      </c>
      <c r="O47" s="43">
        <f t="shared" ref="O47" si="36">ROUND(M47*SVS_UR_1_1,2)</f>
        <v>0</v>
      </c>
      <c r="P47" s="41">
        <f t="shared" si="10"/>
        <v>1</v>
      </c>
      <c r="Q47" s="42"/>
      <c r="R47" s="43">
        <f t="shared" si="5"/>
        <v>2.2999999999999998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>
      <c r="A48" s="195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</row>
    <row r="49" spans="1:15">
      <c r="I49" s="98"/>
      <c r="L49" s="49"/>
    </row>
    <row r="50" spans="1:15">
      <c r="A50" s="52"/>
      <c r="B50" s="53"/>
      <c r="C50" s="54" t="str">
        <f>"weil "&amp;COUNTA($A:$A)-SUBTOTAL(103,$A:$A)&amp;" Zeile(n) Ausgeblendet"</f>
        <v>weil 0 Zeile(n) Ausgeblendet</v>
      </c>
      <c r="D50" s="53" t="str">
        <f>"oder Abgefiltert sind, Teilsummen:"</f>
        <v>oder Abgefiltert sind, Teilsummen:</v>
      </c>
      <c r="E50" s="54"/>
      <c r="F50" s="54"/>
      <c r="G50" s="55"/>
      <c r="H50" s="56">
        <f>SUBTOTAL(109,H11:H47)</f>
        <v>877.09999999999991</v>
      </c>
      <c r="I50" s="101"/>
      <c r="J50" s="96" t="s">
        <v>938</v>
      </c>
      <c r="K50" s="57">
        <f>SUBTOTAL(103,I11:I47)</f>
        <v>30</v>
      </c>
      <c r="L50" s="56">
        <f>SUBTOTAL(109,L11:L47)</f>
        <v>117073.41400000003</v>
      </c>
      <c r="M50" s="56">
        <f>SUBTOTAL(109,M11:M47)</f>
        <v>0</v>
      </c>
      <c r="N50" s="58"/>
      <c r="O50" s="56">
        <f>SUBTOTAL(109,O11:O47)</f>
        <v>0</v>
      </c>
    </row>
    <row r="51" spans="1:15">
      <c r="H51" s="59"/>
      <c r="I51" s="98"/>
      <c r="L51" s="49"/>
    </row>
    <row r="52" spans="1:15">
      <c r="A52" s="60" t="s">
        <v>23</v>
      </c>
      <c r="B52" s="60"/>
      <c r="C52" s="61"/>
      <c r="D52" s="62"/>
      <c r="E52" s="62"/>
      <c r="F52" s="63"/>
      <c r="G52" s="64"/>
      <c r="H52" s="65"/>
      <c r="I52" s="99"/>
      <c r="J52" s="99"/>
      <c r="K52" s="65"/>
      <c r="L52" s="65"/>
      <c r="M52" s="65"/>
      <c r="N52" s="65"/>
      <c r="O52" s="65"/>
    </row>
    <row r="53" spans="1:15" ht="6" customHeight="1">
      <c r="A53" s="60"/>
      <c r="B53" s="60"/>
      <c r="C53" s="61"/>
      <c r="D53" s="62"/>
      <c r="E53" s="62"/>
      <c r="F53" s="63"/>
      <c r="G53" s="64"/>
      <c r="H53" s="65"/>
      <c r="I53" s="99"/>
      <c r="J53" s="99"/>
      <c r="K53" s="65"/>
      <c r="L53" s="65"/>
      <c r="M53" s="65"/>
      <c r="N53" s="65"/>
      <c r="O53" s="65"/>
    </row>
    <row r="54" spans="1:15">
      <c r="A54" s="47" t="s">
        <v>24</v>
      </c>
      <c r="B54" s="47" t="s">
        <v>25</v>
      </c>
      <c r="D54" s="29" t="s">
        <v>26</v>
      </c>
      <c r="E54" s="66" t="s">
        <v>27</v>
      </c>
      <c r="J54" s="29"/>
      <c r="K54" s="49"/>
      <c r="L54" s="49"/>
      <c r="M54" s="49"/>
      <c r="N54" s="49"/>
      <c r="O54" s="49"/>
    </row>
    <row r="55" spans="1:15">
      <c r="A55" s="47" t="s">
        <v>12</v>
      </c>
      <c r="B55" s="47" t="s">
        <v>28</v>
      </c>
      <c r="D55" s="29" t="s">
        <v>29</v>
      </c>
      <c r="E55" s="66" t="s">
        <v>30</v>
      </c>
      <c r="J55" s="29"/>
      <c r="K55" s="49"/>
      <c r="L55" s="49"/>
      <c r="M55" s="49"/>
      <c r="N55" s="49"/>
      <c r="O55" s="49"/>
    </row>
    <row r="56" spans="1:15">
      <c r="A56" s="47" t="s">
        <v>31</v>
      </c>
      <c r="B56" s="47" t="s">
        <v>32</v>
      </c>
      <c r="D56" s="62" t="s">
        <v>48</v>
      </c>
      <c r="E56" s="67" t="s">
        <v>49</v>
      </c>
      <c r="J56" s="29"/>
      <c r="K56" s="49"/>
      <c r="L56" s="49"/>
      <c r="M56" s="49"/>
      <c r="N56" s="49"/>
      <c r="O56" s="49"/>
    </row>
    <row r="57" spans="1:15">
      <c r="A57" s="47" t="s">
        <v>33</v>
      </c>
      <c r="B57" s="47" t="s">
        <v>34</v>
      </c>
      <c r="D57" s="68" t="s">
        <v>35</v>
      </c>
      <c r="E57" s="48" t="s">
        <v>36</v>
      </c>
      <c r="J57" s="29"/>
      <c r="K57" s="49"/>
      <c r="L57" s="49"/>
      <c r="M57" s="49"/>
      <c r="N57" s="49"/>
      <c r="O57" s="49"/>
    </row>
    <row r="58" spans="1:15">
      <c r="J58" s="29"/>
      <c r="K58" s="49"/>
      <c r="L58" s="49"/>
      <c r="M58" s="49"/>
      <c r="N58" s="49"/>
      <c r="O58" s="49"/>
    </row>
    <row r="59" spans="1:15">
      <c r="I59" s="97"/>
      <c r="J59" s="97"/>
      <c r="K59" s="24"/>
      <c r="L59" s="24"/>
      <c r="M59" s="24"/>
      <c r="N59" s="24"/>
      <c r="O59" s="24"/>
    </row>
  </sheetData>
  <sheetProtection algorithmName="SHA-512" hashValue="fefAD3OHFioauBWoMfezBAUQCzZqXjTBchkL0HTPAl61ePaxadqkDfO846DaKNU5s6taIVhQF4Qngn/5Bg5eHQ==" saltValue="bajAs5MKfL36DawWwqJxSw==" spinCount="100000" sheet="1" objects="1" scenarios="1" formatColumns="0" formatRows="0" autoFilter="0"/>
  <autoFilter ref="A9:U47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23" priority="3">
      <formula>$A$1&lt;&gt;""</formula>
    </cfRule>
  </conditionalFormatting>
  <conditionalFormatting sqref="A50:O50">
    <cfRule type="expression" dxfId="222" priority="2">
      <formula>IF(SUBTOTAL(103,$A:$A)=COUNTA($A:$A),TRUE,FALSE)</formula>
    </cfRule>
  </conditionalFormatting>
  <conditionalFormatting sqref="B11:I14 B15:H15 B16:I21 B22:H23 B24:I24 B25:H25 B26:I43 B44:H46 B47:I47">
    <cfRule type="expression" dxfId="221" priority="4">
      <formula>AND(NOT(ISBLANK($E$8)),SEARCH($E$8,$B11&amp;$C11&amp;$D11&amp;$E11&amp;$F11&amp;$G11&amp;$H11))</formula>
    </cfRule>
    <cfRule type="expression" dxfId="220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19" priority="1">
      <formula>F4&lt;&gt;""</formula>
    </cfRule>
  </conditionalFormatting>
  <conditionalFormatting sqref="K4">
    <cfRule type="expression" dxfId="218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7539-C75F-4007-8095-1C8449E1F47E}">
  <sheetPr>
    <tabColor theme="6" tint="0.59999389629810485"/>
    <pageSetUpPr fitToPage="1"/>
  </sheetPr>
  <dimension ref="A1:U38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IF(OR(COUNTIF(K11:K26,"&gt;0")&lt;&gt;COUNT(I11:I26),$O$5=""),"Das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574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923</v>
      </c>
      <c r="C5" s="241"/>
      <c r="D5" s="205" t="s">
        <v>46</v>
      </c>
      <c r="E5" s="209" t="str" cm="1">
        <f t="array" aca="1" ref="E5" ca="1">MID(CELL("dateiname",A2),FIND("]",CELL("dateiname",A2))+7,2)</f>
        <v>14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205</v>
      </c>
      <c r="P6" s="227"/>
      <c r="Q6" s="227"/>
      <c r="R6" s="227"/>
      <c r="S6" s="227"/>
      <c r="T6" s="224" t="s">
        <v>376</v>
      </c>
      <c r="U6" s="225">
        <v>17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COUNTA(I11:I26)</f>
        <v>14</v>
      </c>
      <c r="P7" s="227"/>
      <c r="Q7" s="227"/>
      <c r="R7" s="227"/>
      <c r="S7" s="227"/>
      <c r="T7" s="226" t="s">
        <v>329</v>
      </c>
      <c r="U7" s="229">
        <f>COUNTA(P11:P26)</f>
        <v>13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SUM(H11:H26)</f>
        <v>517.64</v>
      </c>
      <c r="I10" s="201"/>
      <c r="J10" s="200" t="s">
        <v>59</v>
      </c>
      <c r="K10" s="202">
        <f>IFERROR(L10/M10,0)</f>
        <v>0</v>
      </c>
      <c r="L10" s="203">
        <f>SUM(L11:L26)</f>
        <v>79196.41350000001</v>
      </c>
      <c r="M10" s="203">
        <f>SUM(M11:M26)</f>
        <v>0</v>
      </c>
      <c r="N10" s="199"/>
      <c r="O10" s="203">
        <f>SUM(O11:O26)</f>
        <v>0</v>
      </c>
      <c r="P10" s="200" t="s">
        <v>59</v>
      </c>
      <c r="Q10" s="202">
        <f>IFERROR(R10/S10,0)</f>
        <v>0</v>
      </c>
      <c r="R10" s="203">
        <f>SUM(R11:R26)</f>
        <v>425.07</v>
      </c>
      <c r="S10" s="203">
        <f>SUM(S11:S26)</f>
        <v>0</v>
      </c>
      <c r="T10" s="199"/>
      <c r="U10" s="203">
        <f>SUM(U11:U26)</f>
        <v>0</v>
      </c>
    </row>
    <row r="11" spans="1:21" s="45" customFormat="1">
      <c r="A11" s="37">
        <v>1</v>
      </c>
      <c r="B11" s="46" t="s">
        <v>574</v>
      </c>
      <c r="C11" s="248">
        <v>0</v>
      </c>
      <c r="D11" s="248">
        <v>16</v>
      </c>
      <c r="E11" s="38" t="s">
        <v>349</v>
      </c>
      <c r="F11" s="38" t="s">
        <v>230</v>
      </c>
      <c r="G11" s="39" t="s">
        <v>305</v>
      </c>
      <c r="H11" s="40">
        <v>293.82</v>
      </c>
      <c r="I11" s="39">
        <v>5</v>
      </c>
      <c r="J11" s="41">
        <v>187.75</v>
      </c>
      <c r="K11" s="42"/>
      <c r="L11" s="43">
        <f t="shared" ref="L11:L25" si="0">H11*J11</f>
        <v>55164.705000000002</v>
      </c>
      <c r="M11" s="43">
        <f t="shared" ref="M11:M25" si="1">IFERROR(L11/K11,0)</f>
        <v>0</v>
      </c>
      <c r="N11" s="44">
        <f t="shared" ref="N11:N25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25" si="5">H11*P11</f>
        <v>293.82</v>
      </c>
      <c r="S11" s="43">
        <f t="shared" ref="S11:S25" si="6">IFERROR(R11/Q11,0)</f>
        <v>0</v>
      </c>
      <c r="T11" s="44">
        <f t="shared" ref="T11:T25" si="7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46" t="s">
        <v>574</v>
      </c>
      <c r="C12" s="248">
        <v>0</v>
      </c>
      <c r="D12" s="248">
        <v>15</v>
      </c>
      <c r="E12" s="38" t="s">
        <v>322</v>
      </c>
      <c r="F12" s="38" t="s">
        <v>73</v>
      </c>
      <c r="G12" s="39" t="s">
        <v>78</v>
      </c>
      <c r="H12" s="40">
        <v>12.06</v>
      </c>
      <c r="I12" s="39">
        <v>2</v>
      </c>
      <c r="J12" s="41">
        <v>75.099999999999994</v>
      </c>
      <c r="K12" s="42"/>
      <c r="L12" s="43">
        <f t="shared" si="0"/>
        <v>905.70600000000002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12.06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46" t="s">
        <v>574</v>
      </c>
      <c r="C13" s="248">
        <v>0</v>
      </c>
      <c r="D13" s="248">
        <v>14</v>
      </c>
      <c r="E13" s="38" t="s">
        <v>575</v>
      </c>
      <c r="F13" s="38" t="s">
        <v>69</v>
      </c>
      <c r="G13" s="39" t="s">
        <v>88</v>
      </c>
      <c r="H13" s="40">
        <v>3.51</v>
      </c>
      <c r="I13" s="39">
        <v>5</v>
      </c>
      <c r="J13" s="41">
        <v>187.75</v>
      </c>
      <c r="K13" s="42"/>
      <c r="L13" s="43">
        <f t="shared" si="0"/>
        <v>659.00249999999994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25" si="9">IF(I13&gt;=1,1,0)</f>
        <v>1</v>
      </c>
      <c r="Q13" s="42"/>
      <c r="R13" s="43">
        <f t="shared" si="5"/>
        <v>3.51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>
      <c r="A14" s="37">
        <f>MAX($A$11:A13)+1</f>
        <v>4</v>
      </c>
      <c r="B14" s="46" t="s">
        <v>574</v>
      </c>
      <c r="C14" s="248">
        <v>0</v>
      </c>
      <c r="D14" s="248">
        <v>13</v>
      </c>
      <c r="E14" s="38" t="s">
        <v>146</v>
      </c>
      <c r="F14" s="38" t="s">
        <v>69</v>
      </c>
      <c r="G14" s="39" t="s">
        <v>88</v>
      </c>
      <c r="H14" s="40">
        <v>2.2000000000000002</v>
      </c>
      <c r="I14" s="39">
        <v>5</v>
      </c>
      <c r="J14" s="41">
        <v>187.75</v>
      </c>
      <c r="K14" s="42"/>
      <c r="L14" s="43">
        <f t="shared" si="0"/>
        <v>413.05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2.2000000000000002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46" t="s">
        <v>574</v>
      </c>
      <c r="C15" s="248">
        <v>0</v>
      </c>
      <c r="D15" s="248">
        <v>12</v>
      </c>
      <c r="E15" s="38" t="s">
        <v>176</v>
      </c>
      <c r="F15" s="38" t="s">
        <v>69</v>
      </c>
      <c r="G15" s="39" t="s">
        <v>88</v>
      </c>
      <c r="H15" s="40">
        <v>18.100000000000001</v>
      </c>
      <c r="I15" s="39">
        <v>5</v>
      </c>
      <c r="J15" s="41">
        <v>187.75</v>
      </c>
      <c r="K15" s="42"/>
      <c r="L15" s="43">
        <f t="shared" si="0"/>
        <v>3398.2750000000001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18.100000000000001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46" t="s">
        <v>574</v>
      </c>
      <c r="C16" s="248">
        <v>0</v>
      </c>
      <c r="D16" s="248">
        <v>11</v>
      </c>
      <c r="E16" s="38" t="s">
        <v>90</v>
      </c>
      <c r="F16" s="38" t="s">
        <v>73</v>
      </c>
      <c r="G16" s="39" t="s">
        <v>89</v>
      </c>
      <c r="H16" s="40">
        <v>20.87</v>
      </c>
      <c r="I16" s="39">
        <v>5</v>
      </c>
      <c r="J16" s="41">
        <v>187.75</v>
      </c>
      <c r="K16" s="42"/>
      <c r="L16" s="43">
        <f t="shared" si="0"/>
        <v>3918.3425000000002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20.87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46" t="s">
        <v>574</v>
      </c>
      <c r="C17" s="248">
        <v>0</v>
      </c>
      <c r="D17" s="248">
        <v>10</v>
      </c>
      <c r="E17" s="38" t="s">
        <v>82</v>
      </c>
      <c r="F17" s="38" t="s">
        <v>73</v>
      </c>
      <c r="G17" s="39" t="s">
        <v>81</v>
      </c>
      <c r="H17" s="40">
        <v>19.98</v>
      </c>
      <c r="I17" s="39">
        <v>5</v>
      </c>
      <c r="J17" s="41">
        <v>187.75</v>
      </c>
      <c r="K17" s="42"/>
      <c r="L17" s="43">
        <f t="shared" si="0"/>
        <v>3751.2449999999999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19.98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574</v>
      </c>
      <c r="C18" s="248">
        <v>0</v>
      </c>
      <c r="D18" s="248">
        <v>9</v>
      </c>
      <c r="E18" s="38" t="s">
        <v>146</v>
      </c>
      <c r="F18" s="38" t="s">
        <v>69</v>
      </c>
      <c r="G18" s="39" t="s">
        <v>88</v>
      </c>
      <c r="H18" s="40">
        <v>3.69</v>
      </c>
      <c r="I18" s="39">
        <v>5</v>
      </c>
      <c r="J18" s="41">
        <v>187.75</v>
      </c>
      <c r="K18" s="42"/>
      <c r="L18" s="43">
        <f t="shared" si="0"/>
        <v>692.79750000000001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3.69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>
      <c r="A19" s="37">
        <f>MAX($A$11:A18)+1</f>
        <v>9</v>
      </c>
      <c r="B19" s="46" t="s">
        <v>574</v>
      </c>
      <c r="C19" s="248">
        <v>0</v>
      </c>
      <c r="D19" s="248">
        <v>8</v>
      </c>
      <c r="E19" s="38" t="s">
        <v>146</v>
      </c>
      <c r="F19" s="38" t="s">
        <v>69</v>
      </c>
      <c r="G19" s="39" t="s">
        <v>88</v>
      </c>
      <c r="H19" s="40">
        <v>2.34</v>
      </c>
      <c r="I19" s="39">
        <v>5</v>
      </c>
      <c r="J19" s="41">
        <v>187.75</v>
      </c>
      <c r="K19" s="42"/>
      <c r="L19" s="43">
        <f t="shared" si="0"/>
        <v>439.33499999999998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2.34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46" t="s">
        <v>574</v>
      </c>
      <c r="C20" s="248">
        <v>0</v>
      </c>
      <c r="D20" s="248">
        <v>7</v>
      </c>
      <c r="E20" s="38" t="s">
        <v>146</v>
      </c>
      <c r="F20" s="38" t="s">
        <v>69</v>
      </c>
      <c r="G20" s="39" t="s">
        <v>88</v>
      </c>
      <c r="H20" s="40">
        <v>2.36</v>
      </c>
      <c r="I20" s="39">
        <v>5</v>
      </c>
      <c r="J20" s="41">
        <v>187.75</v>
      </c>
      <c r="K20" s="42"/>
      <c r="L20" s="43">
        <f t="shared" si="0"/>
        <v>443.09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2.36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46" t="s">
        <v>574</v>
      </c>
      <c r="C21" s="248">
        <v>0</v>
      </c>
      <c r="D21" s="248">
        <v>6</v>
      </c>
      <c r="E21" s="38" t="s">
        <v>409</v>
      </c>
      <c r="F21" s="38" t="s">
        <v>73</v>
      </c>
      <c r="G21" s="39" t="s">
        <v>42</v>
      </c>
      <c r="H21" s="40">
        <v>62.34</v>
      </c>
      <c r="I21" s="39">
        <v>0.23</v>
      </c>
      <c r="J21" s="41">
        <v>12</v>
      </c>
      <c r="K21" s="42"/>
      <c r="L21" s="43">
        <f t="shared" si="0"/>
        <v>748.08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138"/>
      <c r="Q21" s="138"/>
      <c r="R21" s="138"/>
      <c r="S21" s="138"/>
      <c r="T21" s="138"/>
      <c r="U21" s="138"/>
    </row>
    <row r="22" spans="1:21" s="45" customFormat="1">
      <c r="A22" s="37">
        <f>MAX($A$11:A21)+1</f>
        <v>12</v>
      </c>
      <c r="B22" s="46" t="s">
        <v>574</v>
      </c>
      <c r="C22" s="248">
        <v>0</v>
      </c>
      <c r="D22" s="248">
        <v>5</v>
      </c>
      <c r="E22" s="38" t="s">
        <v>209</v>
      </c>
      <c r="F22" s="38" t="s">
        <v>352</v>
      </c>
      <c r="G22" s="39" t="s">
        <v>75</v>
      </c>
      <c r="H22" s="40">
        <v>6.85</v>
      </c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</row>
    <row r="23" spans="1:21" s="45" customFormat="1">
      <c r="A23" s="37">
        <f>MAX($A$11:A22)+1</f>
        <v>13</v>
      </c>
      <c r="B23" s="46" t="s">
        <v>574</v>
      </c>
      <c r="C23" s="248">
        <v>0</v>
      </c>
      <c r="D23" s="248">
        <v>4</v>
      </c>
      <c r="E23" s="38" t="s">
        <v>146</v>
      </c>
      <c r="F23" s="38" t="s">
        <v>69</v>
      </c>
      <c r="G23" s="39" t="s">
        <v>88</v>
      </c>
      <c r="H23" s="40">
        <v>2.2400000000000002</v>
      </c>
      <c r="I23" s="39">
        <v>5</v>
      </c>
      <c r="J23" s="41">
        <v>187.75</v>
      </c>
      <c r="K23" s="42"/>
      <c r="L23" s="43">
        <f t="shared" si="0"/>
        <v>420.56000000000006</v>
      </c>
      <c r="M23" s="43">
        <f t="shared" si="1"/>
        <v>0</v>
      </c>
      <c r="N23" s="44">
        <f t="shared" si="2"/>
        <v>0</v>
      </c>
      <c r="O23" s="43">
        <f t="shared" ref="O23" si="18">ROUND(M23*SVS_UR_1_1,2)</f>
        <v>0</v>
      </c>
      <c r="P23" s="41">
        <f t="shared" si="9"/>
        <v>1</v>
      </c>
      <c r="Q23" s="42"/>
      <c r="R23" s="43">
        <f t="shared" si="5"/>
        <v>2.2400000000000002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574</v>
      </c>
      <c r="C24" s="248">
        <v>0</v>
      </c>
      <c r="D24" s="248">
        <v>3</v>
      </c>
      <c r="E24" s="38" t="s">
        <v>90</v>
      </c>
      <c r="F24" s="38" t="s">
        <v>73</v>
      </c>
      <c r="G24" s="39" t="s">
        <v>89</v>
      </c>
      <c r="H24" s="40">
        <v>20.96</v>
      </c>
      <c r="I24" s="39">
        <v>5</v>
      </c>
      <c r="J24" s="41">
        <v>187.75</v>
      </c>
      <c r="K24" s="42"/>
      <c r="L24" s="43">
        <f t="shared" si="0"/>
        <v>3935.2400000000002</v>
      </c>
      <c r="M24" s="43">
        <f t="shared" si="1"/>
        <v>0</v>
      </c>
      <c r="N24" s="44">
        <f t="shared" si="2"/>
        <v>0</v>
      </c>
      <c r="O24" s="43">
        <f t="shared" ref="O24" si="19">ROUND(M24*SVS_UR_1_1,2)</f>
        <v>0</v>
      </c>
      <c r="P24" s="41">
        <f t="shared" si="9"/>
        <v>1</v>
      </c>
      <c r="Q24" s="42"/>
      <c r="R24" s="43">
        <f t="shared" si="5"/>
        <v>20.96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46" t="s">
        <v>574</v>
      </c>
      <c r="C25" s="248">
        <v>0</v>
      </c>
      <c r="D25" s="248">
        <v>2</v>
      </c>
      <c r="E25" s="38" t="s">
        <v>176</v>
      </c>
      <c r="F25" s="38" t="s">
        <v>69</v>
      </c>
      <c r="G25" s="39" t="s">
        <v>88</v>
      </c>
      <c r="H25" s="40">
        <v>22.94</v>
      </c>
      <c r="I25" s="39">
        <v>5</v>
      </c>
      <c r="J25" s="41">
        <v>187.75</v>
      </c>
      <c r="K25" s="42"/>
      <c r="L25" s="43">
        <f t="shared" si="0"/>
        <v>4306.9850000000006</v>
      </c>
      <c r="M25" s="43">
        <f t="shared" si="1"/>
        <v>0</v>
      </c>
      <c r="N25" s="44">
        <f t="shared" si="2"/>
        <v>0</v>
      </c>
      <c r="O25" s="43">
        <f t="shared" ref="O25" si="20">ROUND(M25*SVS_UR_1_1,2)</f>
        <v>0</v>
      </c>
      <c r="P25" s="41">
        <f t="shared" si="9"/>
        <v>1</v>
      </c>
      <c r="Q25" s="42"/>
      <c r="R25" s="43">
        <f t="shared" si="5"/>
        <v>22.94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46" t="s">
        <v>574</v>
      </c>
      <c r="C26" s="248">
        <v>0</v>
      </c>
      <c r="D26" s="248">
        <v>1</v>
      </c>
      <c r="E26" s="38" t="s">
        <v>494</v>
      </c>
      <c r="F26" s="38" t="s">
        <v>74</v>
      </c>
      <c r="G26" s="39" t="s">
        <v>75</v>
      </c>
      <c r="H26" s="40">
        <v>23.38</v>
      </c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</row>
    <row r="27" spans="1:21" s="45" customFormat="1">
      <c r="A27" s="195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</row>
    <row r="28" spans="1:21">
      <c r="I28" s="98"/>
      <c r="L28" s="49"/>
    </row>
    <row r="29" spans="1:21">
      <c r="A29" s="52"/>
      <c r="B29" s="53"/>
      <c r="C29" s="54" t="str">
        <f>"weil "&amp;COUNTA($A:$A)-SUBTOTAL(103,$A:$A)&amp;" Zeile(n) Ausgeblendet"</f>
        <v>weil 0 Zeile(n) Ausgeblendet</v>
      </c>
      <c r="D29" s="53" t="str">
        <f>"oder Abgefiltert sind, Teilsummen:"</f>
        <v>oder Abgefiltert sind, Teilsummen:</v>
      </c>
      <c r="E29" s="54"/>
      <c r="F29" s="54"/>
      <c r="G29" s="55"/>
      <c r="H29" s="56">
        <f>SUBTOTAL(109,H11:H26)</f>
        <v>517.64</v>
      </c>
      <c r="I29" s="101"/>
      <c r="J29" s="96" t="s">
        <v>938</v>
      </c>
      <c r="K29" s="57">
        <f>SUBTOTAL(103,I11:I26)</f>
        <v>14</v>
      </c>
      <c r="L29" s="56">
        <f>SUBTOTAL(109,L11:L26)</f>
        <v>79196.41350000001</v>
      </c>
      <c r="M29" s="56">
        <f>SUBTOTAL(109,M11:M26)</f>
        <v>0</v>
      </c>
      <c r="N29" s="58"/>
      <c r="O29" s="56">
        <f>SUBTOTAL(109,O11:O26)</f>
        <v>0</v>
      </c>
    </row>
    <row r="30" spans="1:21">
      <c r="H30" s="59"/>
      <c r="I30" s="98"/>
      <c r="L30" s="49"/>
    </row>
    <row r="31" spans="1:21">
      <c r="A31" s="60" t="s">
        <v>23</v>
      </c>
      <c r="B31" s="60"/>
      <c r="C31" s="61"/>
      <c r="D31" s="62"/>
      <c r="E31" s="62"/>
      <c r="F31" s="63"/>
      <c r="G31" s="64"/>
      <c r="H31" s="65"/>
      <c r="I31" s="99"/>
      <c r="J31" s="99"/>
      <c r="K31" s="65"/>
      <c r="L31" s="65"/>
      <c r="M31" s="65"/>
      <c r="N31" s="65"/>
      <c r="O31" s="65"/>
    </row>
    <row r="32" spans="1:21" ht="6" customHeight="1">
      <c r="A32" s="60"/>
      <c r="B32" s="60"/>
      <c r="C32" s="61"/>
      <c r="D32" s="62"/>
      <c r="E32" s="62"/>
      <c r="F32" s="63"/>
      <c r="G32" s="64"/>
      <c r="H32" s="65"/>
      <c r="I32" s="99"/>
      <c r="J32" s="99"/>
      <c r="K32" s="65"/>
      <c r="L32" s="65"/>
      <c r="M32" s="65"/>
      <c r="N32" s="65"/>
      <c r="O32" s="65"/>
    </row>
    <row r="33" spans="1:15">
      <c r="A33" s="47" t="s">
        <v>24</v>
      </c>
      <c r="B33" s="47" t="s">
        <v>25</v>
      </c>
      <c r="D33" s="29" t="s">
        <v>26</v>
      </c>
      <c r="E33" s="66" t="s">
        <v>27</v>
      </c>
      <c r="J33" s="29"/>
      <c r="K33" s="49"/>
      <c r="L33" s="49"/>
      <c r="M33" s="49"/>
      <c r="N33" s="49"/>
      <c r="O33" s="49"/>
    </row>
    <row r="34" spans="1:15">
      <c r="A34" s="47" t="s">
        <v>12</v>
      </c>
      <c r="B34" s="47" t="s">
        <v>28</v>
      </c>
      <c r="D34" s="29" t="s">
        <v>29</v>
      </c>
      <c r="E34" s="66" t="s">
        <v>30</v>
      </c>
      <c r="J34" s="29"/>
      <c r="K34" s="49"/>
      <c r="L34" s="49"/>
      <c r="M34" s="49"/>
      <c r="N34" s="49"/>
      <c r="O34" s="49"/>
    </row>
    <row r="35" spans="1:15">
      <c r="A35" s="47" t="s">
        <v>31</v>
      </c>
      <c r="B35" s="47" t="s">
        <v>32</v>
      </c>
      <c r="D35" s="62" t="s">
        <v>48</v>
      </c>
      <c r="E35" s="67" t="s">
        <v>49</v>
      </c>
      <c r="J35" s="29"/>
      <c r="K35" s="49"/>
      <c r="L35" s="49"/>
      <c r="M35" s="49"/>
      <c r="N35" s="49"/>
      <c r="O35" s="49"/>
    </row>
    <row r="36" spans="1:15">
      <c r="A36" s="47" t="s">
        <v>33</v>
      </c>
      <c r="B36" s="47" t="s">
        <v>34</v>
      </c>
      <c r="D36" s="68" t="s">
        <v>35</v>
      </c>
      <c r="E36" s="48" t="s">
        <v>36</v>
      </c>
      <c r="J36" s="29"/>
      <c r="K36" s="49"/>
      <c r="L36" s="49"/>
      <c r="M36" s="49"/>
      <c r="N36" s="49"/>
      <c r="O36" s="49"/>
    </row>
    <row r="37" spans="1:15">
      <c r="J37" s="29"/>
      <c r="K37" s="49"/>
      <c r="L37" s="49"/>
      <c r="M37" s="49"/>
      <c r="N37" s="49"/>
      <c r="O37" s="49"/>
    </row>
    <row r="38" spans="1:15">
      <c r="I38" s="97"/>
      <c r="J38" s="97"/>
      <c r="K38" s="24"/>
      <c r="L38" s="24"/>
      <c r="M38" s="24"/>
      <c r="N38" s="24"/>
      <c r="O38" s="24"/>
    </row>
  </sheetData>
  <sheetProtection algorithmName="SHA-512" hashValue="vwtcfIdD74be1OmlX6b4JtKwr3DKumRnLmyO2iTQKmUzgFVgzxpOLXntxFrVBTZwozUBb5mda4XOB773j5sR1g==" saltValue="CdXGCzJwkuT688T5OvpwrQ==" spinCount="100000" sheet="1" objects="1" scenarios="1" formatColumns="0" formatRows="0" autoFilter="0"/>
  <autoFilter ref="A9:U26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17" priority="3">
      <formula>$A$1&lt;&gt;""</formula>
    </cfRule>
  </conditionalFormatting>
  <conditionalFormatting sqref="A29:O29">
    <cfRule type="expression" dxfId="216" priority="2">
      <formula>IF(SUBTOTAL(103,$A:$A)=COUNTA($A:$A),TRUE,FALSE)</formula>
    </cfRule>
  </conditionalFormatting>
  <conditionalFormatting sqref="B11:I21 B22:H22 B23:I25 B26:H26">
    <cfRule type="expression" dxfId="215" priority="4">
      <formula>AND(NOT(ISBLANK($E$8)),SEARCH($E$8,$B11&amp;$C11&amp;$D11&amp;$E11&amp;$F11&amp;$G11&amp;$H11))</formula>
    </cfRule>
    <cfRule type="expression" dxfId="214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13" priority="1">
      <formula>F4&lt;&gt;""</formula>
    </cfRule>
  </conditionalFormatting>
  <conditionalFormatting sqref="K4">
    <cfRule type="expression" dxfId="212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91D2-DE89-43A9-8F30-E1A045DC226D}">
  <sheetPr>
    <tabColor theme="6" tint="0.59999389629810485"/>
    <pageSetUpPr fitToPage="1"/>
  </sheetPr>
  <dimension ref="A1:U121"/>
  <sheetViews>
    <sheetView showGridLines="0" zoomScale="85" zoomScaleNormal="85" workbookViewId="0">
      <pane ySplit="10" topLeftCell="A11" activePane="bottomLeft" state="frozen"/>
      <selection activeCell="F38" sqref="F37:F38"/>
      <selection pane="bottomLeft" activeCell="F19" sqref="F19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IF(OR(COUNTIF(K11:K109,"&gt;0")&lt;&gt;COUNT(I11:I109),$O$5=""),"Das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576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924</v>
      </c>
      <c r="C5" s="241"/>
      <c r="D5" s="205" t="s">
        <v>46</v>
      </c>
      <c r="E5" s="209" t="str" cm="1">
        <f t="array" aca="1" ref="E5" ca="1">MID(CELL("dateiname",A2),FIND("]",CELL("dateiname",A2))+7,2)</f>
        <v>15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180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COUNTA(I11:I109)</f>
        <v>96</v>
      </c>
      <c r="P7" s="227"/>
      <c r="Q7" s="227"/>
      <c r="R7" s="227"/>
      <c r="S7" s="227"/>
      <c r="T7" s="226" t="s">
        <v>329</v>
      </c>
      <c r="U7" s="229">
        <f>COUNTA(P11:P109)</f>
        <v>79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SUM(H11:H109)</f>
        <v>3245.99</v>
      </c>
      <c r="I10" s="201"/>
      <c r="J10" s="200" t="s">
        <v>59</v>
      </c>
      <c r="K10" s="202">
        <f>IFERROR(L10/M10,0)</f>
        <v>0</v>
      </c>
      <c r="L10" s="203">
        <f>SUM(L11:L109)</f>
        <v>295969.03649999993</v>
      </c>
      <c r="M10" s="203">
        <f>SUM(M11:M109)</f>
        <v>0</v>
      </c>
      <c r="N10" s="199"/>
      <c r="O10" s="203">
        <f>SUM(O11:O109)</f>
        <v>0</v>
      </c>
      <c r="P10" s="200" t="s">
        <v>59</v>
      </c>
      <c r="Q10" s="202">
        <f>IFERROR(R10/S10,0)</f>
        <v>0</v>
      </c>
      <c r="R10" s="203">
        <f>SUM(R11:R109)</f>
        <v>2150.08</v>
      </c>
      <c r="S10" s="203">
        <f>SUM(S11:S109)</f>
        <v>0</v>
      </c>
      <c r="T10" s="199"/>
      <c r="U10" s="203">
        <f>SUM(U11:U109)</f>
        <v>0</v>
      </c>
    </row>
    <row r="11" spans="1:21" s="45" customFormat="1" ht="24">
      <c r="A11" s="37">
        <v>1</v>
      </c>
      <c r="B11" s="46" t="s">
        <v>576</v>
      </c>
      <c r="C11" s="248">
        <v>0</v>
      </c>
      <c r="D11" s="248">
        <v>37</v>
      </c>
      <c r="E11" s="38" t="s">
        <v>79</v>
      </c>
      <c r="F11" s="38" t="s">
        <v>577</v>
      </c>
      <c r="G11" s="39" t="s">
        <v>78</v>
      </c>
      <c r="H11" s="40">
        <v>8.39</v>
      </c>
      <c r="I11" s="39">
        <v>2</v>
      </c>
      <c r="J11" s="41">
        <v>75.099999999999994</v>
      </c>
      <c r="K11" s="42"/>
      <c r="L11" s="43">
        <f t="shared" ref="L11:L74" si="0">H11*J11</f>
        <v>630.08899999999994</v>
      </c>
      <c r="M11" s="43">
        <f t="shared" ref="M11:M74" si="1">IFERROR(L11/K11,0)</f>
        <v>0</v>
      </c>
      <c r="N11" s="44">
        <f t="shared" ref="N11:N74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74" si="5">H11*P11</f>
        <v>8.39</v>
      </c>
      <c r="S11" s="43">
        <f t="shared" ref="S11:S74" si="6">IFERROR(R11/Q11,0)</f>
        <v>0</v>
      </c>
      <c r="T11" s="44">
        <f t="shared" ref="T11:T74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576</v>
      </c>
      <c r="C12" s="248">
        <v>0</v>
      </c>
      <c r="D12" s="248">
        <v>36</v>
      </c>
      <c r="E12" s="38" t="s">
        <v>214</v>
      </c>
      <c r="F12" s="38" t="s">
        <v>577</v>
      </c>
      <c r="G12" s="39" t="s">
        <v>75</v>
      </c>
      <c r="H12" s="40">
        <v>9.39</v>
      </c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576</v>
      </c>
      <c r="C13" s="248">
        <v>0</v>
      </c>
      <c r="D13" s="248">
        <v>35</v>
      </c>
      <c r="E13" s="38" t="s">
        <v>578</v>
      </c>
      <c r="F13" s="38" t="s">
        <v>577</v>
      </c>
      <c r="G13" s="39" t="s">
        <v>65</v>
      </c>
      <c r="H13" s="40">
        <v>21.15</v>
      </c>
      <c r="I13" s="39">
        <v>3</v>
      </c>
      <c r="J13" s="41">
        <v>112.65</v>
      </c>
      <c r="K13" s="42"/>
      <c r="L13" s="43">
        <f t="shared" si="0"/>
        <v>2382.5475000000001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76" si="9">IF(I13&gt;=1,1,0)</f>
        <v>1</v>
      </c>
      <c r="Q13" s="42"/>
      <c r="R13" s="43">
        <f t="shared" si="5"/>
        <v>21.15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576</v>
      </c>
      <c r="C14" s="248">
        <v>0</v>
      </c>
      <c r="D14" s="248">
        <v>34</v>
      </c>
      <c r="E14" s="38" t="s">
        <v>578</v>
      </c>
      <c r="F14" s="38" t="s">
        <v>577</v>
      </c>
      <c r="G14" s="39" t="s">
        <v>65</v>
      </c>
      <c r="H14" s="40">
        <v>42.53</v>
      </c>
      <c r="I14" s="39">
        <v>3</v>
      </c>
      <c r="J14" s="41">
        <v>112.65</v>
      </c>
      <c r="K14" s="42"/>
      <c r="L14" s="43">
        <f t="shared" si="0"/>
        <v>4791.0045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42.53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576</v>
      </c>
      <c r="C15" s="248">
        <v>0</v>
      </c>
      <c r="D15" s="248">
        <v>33</v>
      </c>
      <c r="E15" s="38" t="s">
        <v>578</v>
      </c>
      <c r="F15" s="38" t="s">
        <v>577</v>
      </c>
      <c r="G15" s="39" t="s">
        <v>65</v>
      </c>
      <c r="H15" s="40">
        <v>31.45</v>
      </c>
      <c r="I15" s="39">
        <v>3</v>
      </c>
      <c r="J15" s="41">
        <v>112.65</v>
      </c>
      <c r="K15" s="42"/>
      <c r="L15" s="43">
        <f t="shared" si="0"/>
        <v>3542.8425000000002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31.45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576</v>
      </c>
      <c r="C16" s="248">
        <v>0</v>
      </c>
      <c r="D16" s="248">
        <v>32</v>
      </c>
      <c r="E16" s="38" t="s">
        <v>578</v>
      </c>
      <c r="F16" s="38" t="s">
        <v>577</v>
      </c>
      <c r="G16" s="39" t="s">
        <v>65</v>
      </c>
      <c r="H16" s="40">
        <v>53.08</v>
      </c>
      <c r="I16" s="39">
        <v>3</v>
      </c>
      <c r="J16" s="41">
        <v>112.65</v>
      </c>
      <c r="K16" s="42"/>
      <c r="L16" s="43">
        <f t="shared" si="0"/>
        <v>5979.4620000000004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53.08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576</v>
      </c>
      <c r="C17" s="248">
        <v>0</v>
      </c>
      <c r="D17" s="248">
        <v>31</v>
      </c>
      <c r="E17" s="38" t="s">
        <v>578</v>
      </c>
      <c r="F17" s="38" t="s">
        <v>577</v>
      </c>
      <c r="G17" s="39" t="s">
        <v>65</v>
      </c>
      <c r="H17" s="40">
        <v>75.3</v>
      </c>
      <c r="I17" s="39">
        <v>3</v>
      </c>
      <c r="J17" s="41">
        <v>112.65</v>
      </c>
      <c r="K17" s="42"/>
      <c r="L17" s="43">
        <f t="shared" si="0"/>
        <v>8482.5450000000001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75.3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576</v>
      </c>
      <c r="C18" s="248">
        <v>0</v>
      </c>
      <c r="D18" s="248">
        <v>30</v>
      </c>
      <c r="E18" s="38" t="s">
        <v>84</v>
      </c>
      <c r="F18" s="38" t="s">
        <v>352</v>
      </c>
      <c r="G18" s="39" t="s">
        <v>83</v>
      </c>
      <c r="H18" s="40">
        <v>8.73</v>
      </c>
      <c r="I18" s="39">
        <v>5</v>
      </c>
      <c r="J18" s="41">
        <v>187.75</v>
      </c>
      <c r="K18" s="42"/>
      <c r="L18" s="43">
        <f t="shared" si="0"/>
        <v>1639.0575000000001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8.73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576</v>
      </c>
      <c r="C19" s="248">
        <v>0</v>
      </c>
      <c r="D19" s="248">
        <v>29</v>
      </c>
      <c r="E19" s="38" t="s">
        <v>82</v>
      </c>
      <c r="F19" s="38" t="s">
        <v>113</v>
      </c>
      <c r="G19" s="39" t="s">
        <v>81</v>
      </c>
      <c r="H19" s="40">
        <v>51.79</v>
      </c>
      <c r="I19" s="39">
        <v>5</v>
      </c>
      <c r="J19" s="41">
        <v>187.75</v>
      </c>
      <c r="K19" s="42"/>
      <c r="L19" s="43">
        <f t="shared" si="0"/>
        <v>9723.5725000000002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51.79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576</v>
      </c>
      <c r="C20" s="248">
        <v>0</v>
      </c>
      <c r="D20" s="248">
        <v>28</v>
      </c>
      <c r="E20" s="38" t="s">
        <v>82</v>
      </c>
      <c r="F20" s="38" t="s">
        <v>113</v>
      </c>
      <c r="G20" s="39" t="s">
        <v>81</v>
      </c>
      <c r="H20" s="40">
        <v>24.97</v>
      </c>
      <c r="I20" s="39">
        <v>5</v>
      </c>
      <c r="J20" s="41">
        <v>187.75</v>
      </c>
      <c r="K20" s="42"/>
      <c r="L20" s="43">
        <f t="shared" si="0"/>
        <v>4688.1174999999994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24.97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576</v>
      </c>
      <c r="C21" s="248">
        <v>0</v>
      </c>
      <c r="D21" s="248">
        <v>27</v>
      </c>
      <c r="E21" s="38" t="s">
        <v>147</v>
      </c>
      <c r="F21" s="38" t="s">
        <v>577</v>
      </c>
      <c r="G21" s="39" t="s">
        <v>42</v>
      </c>
      <c r="H21" s="40">
        <v>5.91</v>
      </c>
      <c r="I21" s="39">
        <v>0.23</v>
      </c>
      <c r="J21" s="41">
        <v>12</v>
      </c>
      <c r="K21" s="42"/>
      <c r="L21" s="43">
        <f t="shared" si="0"/>
        <v>70.92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138"/>
      <c r="Q21" s="138"/>
      <c r="R21" s="138"/>
      <c r="S21" s="138"/>
      <c r="T21" s="138"/>
      <c r="U21" s="138"/>
    </row>
    <row r="22" spans="1:21" s="45" customFormat="1" ht="24">
      <c r="A22" s="37">
        <f>MAX($A$11:A21)+1</f>
        <v>12</v>
      </c>
      <c r="B22" s="46" t="s">
        <v>576</v>
      </c>
      <c r="C22" s="248">
        <v>0</v>
      </c>
      <c r="D22" s="248">
        <v>26</v>
      </c>
      <c r="E22" s="38" t="s">
        <v>84</v>
      </c>
      <c r="F22" s="38" t="s">
        <v>352</v>
      </c>
      <c r="G22" s="39" t="s">
        <v>83</v>
      </c>
      <c r="H22" s="40">
        <v>2.88</v>
      </c>
      <c r="I22" s="39">
        <v>5</v>
      </c>
      <c r="J22" s="41">
        <v>187.75</v>
      </c>
      <c r="K22" s="42"/>
      <c r="L22" s="43">
        <f t="shared" si="0"/>
        <v>540.72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2.88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576</v>
      </c>
      <c r="C23" s="248">
        <v>0</v>
      </c>
      <c r="D23" s="248">
        <v>25</v>
      </c>
      <c r="E23" s="38" t="s">
        <v>82</v>
      </c>
      <c r="F23" s="38" t="s">
        <v>577</v>
      </c>
      <c r="G23" s="39" t="s">
        <v>81</v>
      </c>
      <c r="H23" s="40">
        <v>12.1</v>
      </c>
      <c r="I23" s="39">
        <v>5</v>
      </c>
      <c r="J23" s="41">
        <v>187.75</v>
      </c>
      <c r="K23" s="42"/>
      <c r="L23" s="43">
        <f t="shared" si="0"/>
        <v>2271.7750000000001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41">
        <f t="shared" si="9"/>
        <v>1</v>
      </c>
      <c r="Q23" s="42"/>
      <c r="R23" s="43">
        <f t="shared" si="5"/>
        <v>12.1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576</v>
      </c>
      <c r="C24" s="248">
        <v>0</v>
      </c>
      <c r="D24" s="248">
        <v>24</v>
      </c>
      <c r="E24" s="38" t="s">
        <v>578</v>
      </c>
      <c r="F24" s="38" t="s">
        <v>577</v>
      </c>
      <c r="G24" s="39" t="s">
        <v>65</v>
      </c>
      <c r="H24" s="40">
        <v>15.07</v>
      </c>
      <c r="I24" s="39">
        <v>3</v>
      </c>
      <c r="J24" s="41">
        <v>112.65</v>
      </c>
      <c r="K24" s="42"/>
      <c r="L24" s="43">
        <f t="shared" si="0"/>
        <v>1697.6355000000001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9"/>
        <v>1</v>
      </c>
      <c r="Q24" s="42"/>
      <c r="R24" s="43">
        <f t="shared" si="5"/>
        <v>15.07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576</v>
      </c>
      <c r="C25" s="248">
        <v>0</v>
      </c>
      <c r="D25" s="248">
        <v>23</v>
      </c>
      <c r="E25" s="38" t="s">
        <v>578</v>
      </c>
      <c r="F25" s="38" t="s">
        <v>577</v>
      </c>
      <c r="G25" s="39" t="s">
        <v>65</v>
      </c>
      <c r="H25" s="40">
        <v>58.33</v>
      </c>
      <c r="I25" s="39">
        <v>3</v>
      </c>
      <c r="J25" s="41">
        <v>112.65</v>
      </c>
      <c r="K25" s="42"/>
      <c r="L25" s="43">
        <f t="shared" si="0"/>
        <v>6570.8744999999999</v>
      </c>
      <c r="M25" s="43">
        <f t="shared" si="1"/>
        <v>0</v>
      </c>
      <c r="N25" s="44">
        <f t="shared" si="2"/>
        <v>0</v>
      </c>
      <c r="O25" s="43">
        <f t="shared" ref="O25" si="21">ROUND(M25*SVS_UR_1_1,2)</f>
        <v>0</v>
      </c>
      <c r="P25" s="41">
        <f t="shared" si="9"/>
        <v>1</v>
      </c>
      <c r="Q25" s="42"/>
      <c r="R25" s="43">
        <f t="shared" si="5"/>
        <v>58.33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576</v>
      </c>
      <c r="C26" s="248">
        <v>0</v>
      </c>
      <c r="D26" s="248">
        <v>22</v>
      </c>
      <c r="E26" s="38" t="s">
        <v>96</v>
      </c>
      <c r="F26" s="38" t="s">
        <v>577</v>
      </c>
      <c r="G26" s="39" t="s">
        <v>95</v>
      </c>
      <c r="H26" s="40">
        <v>24.59</v>
      </c>
      <c r="I26" s="39">
        <v>5</v>
      </c>
      <c r="J26" s="41">
        <v>187.75</v>
      </c>
      <c r="K26" s="42"/>
      <c r="L26" s="43">
        <f t="shared" si="0"/>
        <v>4616.7725</v>
      </c>
      <c r="M26" s="43">
        <f t="shared" si="1"/>
        <v>0</v>
      </c>
      <c r="N26" s="44">
        <f t="shared" si="2"/>
        <v>0</v>
      </c>
      <c r="O26" s="43">
        <f t="shared" ref="O26" si="22">ROUND(M26*SVS_UR_1_1,2)</f>
        <v>0</v>
      </c>
      <c r="P26" s="41">
        <f t="shared" si="9"/>
        <v>1</v>
      </c>
      <c r="Q26" s="42"/>
      <c r="R26" s="43">
        <f t="shared" si="5"/>
        <v>24.59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576</v>
      </c>
      <c r="C27" s="248">
        <v>0</v>
      </c>
      <c r="D27" s="248">
        <v>21</v>
      </c>
      <c r="E27" s="38" t="s">
        <v>96</v>
      </c>
      <c r="F27" s="38" t="s">
        <v>577</v>
      </c>
      <c r="G27" s="39" t="s">
        <v>95</v>
      </c>
      <c r="H27" s="40">
        <v>29.5</v>
      </c>
      <c r="I27" s="39">
        <v>5</v>
      </c>
      <c r="J27" s="41">
        <v>187.75</v>
      </c>
      <c r="K27" s="42"/>
      <c r="L27" s="43">
        <f t="shared" si="0"/>
        <v>5538.625</v>
      </c>
      <c r="M27" s="43">
        <f t="shared" si="1"/>
        <v>0</v>
      </c>
      <c r="N27" s="44">
        <f t="shared" si="2"/>
        <v>0</v>
      </c>
      <c r="O27" s="43">
        <f t="shared" ref="O27" si="23">ROUND(M27*SVS_UR_1_1,2)</f>
        <v>0</v>
      </c>
      <c r="P27" s="41">
        <f t="shared" si="9"/>
        <v>1</v>
      </c>
      <c r="Q27" s="42"/>
      <c r="R27" s="43">
        <f t="shared" si="5"/>
        <v>29.5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576</v>
      </c>
      <c r="C28" s="248">
        <v>0</v>
      </c>
      <c r="D28" s="248">
        <v>20</v>
      </c>
      <c r="E28" s="38" t="s">
        <v>578</v>
      </c>
      <c r="F28" s="38" t="s">
        <v>577</v>
      </c>
      <c r="G28" s="39" t="s">
        <v>65</v>
      </c>
      <c r="H28" s="40">
        <v>77.11</v>
      </c>
      <c r="I28" s="39">
        <v>3</v>
      </c>
      <c r="J28" s="41">
        <v>112.65</v>
      </c>
      <c r="K28" s="42"/>
      <c r="L28" s="43">
        <f t="shared" si="0"/>
        <v>8686.4415000000008</v>
      </c>
      <c r="M28" s="43">
        <f t="shared" si="1"/>
        <v>0</v>
      </c>
      <c r="N28" s="44">
        <f t="shared" si="2"/>
        <v>0</v>
      </c>
      <c r="O28" s="43">
        <f t="shared" ref="O28" si="24">ROUND(M28*SVS_UR_1_1,2)</f>
        <v>0</v>
      </c>
      <c r="P28" s="41">
        <f t="shared" si="9"/>
        <v>1</v>
      </c>
      <c r="Q28" s="42"/>
      <c r="R28" s="43">
        <f t="shared" si="5"/>
        <v>77.11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576</v>
      </c>
      <c r="C29" s="248">
        <v>0</v>
      </c>
      <c r="D29" s="248">
        <v>19</v>
      </c>
      <c r="E29" s="38" t="s">
        <v>578</v>
      </c>
      <c r="F29" s="38" t="s">
        <v>577</v>
      </c>
      <c r="G29" s="39" t="s">
        <v>65</v>
      </c>
      <c r="H29" s="40">
        <v>49.9</v>
      </c>
      <c r="I29" s="39">
        <v>3</v>
      </c>
      <c r="J29" s="41">
        <v>112.65</v>
      </c>
      <c r="K29" s="42"/>
      <c r="L29" s="43">
        <f t="shared" si="0"/>
        <v>5621.2349999999997</v>
      </c>
      <c r="M29" s="43">
        <f t="shared" si="1"/>
        <v>0</v>
      </c>
      <c r="N29" s="44">
        <f t="shared" si="2"/>
        <v>0</v>
      </c>
      <c r="O29" s="43">
        <f t="shared" ref="O29" si="25">ROUND(M29*SVS_UR_1_1,2)</f>
        <v>0</v>
      </c>
      <c r="P29" s="41">
        <f t="shared" si="9"/>
        <v>1</v>
      </c>
      <c r="Q29" s="42"/>
      <c r="R29" s="43">
        <f t="shared" si="5"/>
        <v>49.9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576</v>
      </c>
      <c r="C30" s="248">
        <v>0</v>
      </c>
      <c r="D30" s="248">
        <v>18</v>
      </c>
      <c r="E30" s="38" t="s">
        <v>578</v>
      </c>
      <c r="F30" s="38" t="s">
        <v>577</v>
      </c>
      <c r="G30" s="39" t="s">
        <v>65</v>
      </c>
      <c r="H30" s="40">
        <v>31.45</v>
      </c>
      <c r="I30" s="39">
        <v>3</v>
      </c>
      <c r="J30" s="41">
        <v>112.65</v>
      </c>
      <c r="K30" s="42"/>
      <c r="L30" s="43">
        <f t="shared" si="0"/>
        <v>3542.8425000000002</v>
      </c>
      <c r="M30" s="43">
        <f t="shared" si="1"/>
        <v>0</v>
      </c>
      <c r="N30" s="44">
        <f t="shared" si="2"/>
        <v>0</v>
      </c>
      <c r="O30" s="43">
        <f t="shared" ref="O30" si="26">ROUND(M30*SVS_UR_1_1,2)</f>
        <v>0</v>
      </c>
      <c r="P30" s="41">
        <f t="shared" si="9"/>
        <v>1</v>
      </c>
      <c r="Q30" s="42"/>
      <c r="R30" s="43">
        <f t="shared" si="5"/>
        <v>31.45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576</v>
      </c>
      <c r="C31" s="248">
        <v>0</v>
      </c>
      <c r="D31" s="248">
        <v>17</v>
      </c>
      <c r="E31" s="38" t="s">
        <v>578</v>
      </c>
      <c r="F31" s="38" t="s">
        <v>577</v>
      </c>
      <c r="G31" s="39" t="s">
        <v>65</v>
      </c>
      <c r="H31" s="40">
        <v>43.73</v>
      </c>
      <c r="I31" s="39">
        <v>3</v>
      </c>
      <c r="J31" s="41">
        <v>112.65</v>
      </c>
      <c r="K31" s="42"/>
      <c r="L31" s="43">
        <f t="shared" si="0"/>
        <v>4926.1845000000003</v>
      </c>
      <c r="M31" s="43">
        <f t="shared" si="1"/>
        <v>0</v>
      </c>
      <c r="N31" s="44">
        <f t="shared" si="2"/>
        <v>0</v>
      </c>
      <c r="O31" s="43">
        <f t="shared" ref="O31" si="27">ROUND(M31*SVS_UR_1_1,2)</f>
        <v>0</v>
      </c>
      <c r="P31" s="41">
        <f t="shared" si="9"/>
        <v>1</v>
      </c>
      <c r="Q31" s="42"/>
      <c r="R31" s="43">
        <f t="shared" si="5"/>
        <v>43.73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576</v>
      </c>
      <c r="C32" s="248">
        <v>0</v>
      </c>
      <c r="D32" s="248">
        <v>16</v>
      </c>
      <c r="E32" s="38" t="s">
        <v>82</v>
      </c>
      <c r="F32" s="38" t="s">
        <v>113</v>
      </c>
      <c r="G32" s="39" t="s">
        <v>81</v>
      </c>
      <c r="H32" s="40">
        <v>55.76</v>
      </c>
      <c r="I32" s="39">
        <v>5</v>
      </c>
      <c r="J32" s="41">
        <v>187.75</v>
      </c>
      <c r="K32" s="42"/>
      <c r="L32" s="43">
        <f t="shared" si="0"/>
        <v>10468.94</v>
      </c>
      <c r="M32" s="43">
        <f t="shared" si="1"/>
        <v>0</v>
      </c>
      <c r="N32" s="44">
        <f t="shared" si="2"/>
        <v>0</v>
      </c>
      <c r="O32" s="43">
        <f t="shared" ref="O32" si="28">ROUND(M32*SVS_UR_1_1,2)</f>
        <v>0</v>
      </c>
      <c r="P32" s="41">
        <f t="shared" si="9"/>
        <v>1</v>
      </c>
      <c r="Q32" s="42"/>
      <c r="R32" s="43">
        <f t="shared" si="5"/>
        <v>55.76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576</v>
      </c>
      <c r="C33" s="248">
        <v>0</v>
      </c>
      <c r="D33" s="248">
        <v>15</v>
      </c>
      <c r="E33" s="38" t="s">
        <v>82</v>
      </c>
      <c r="F33" s="38" t="s">
        <v>352</v>
      </c>
      <c r="G33" s="39" t="s">
        <v>81</v>
      </c>
      <c r="H33" s="40">
        <v>5.8</v>
      </c>
      <c r="I33" s="39">
        <v>5</v>
      </c>
      <c r="J33" s="41">
        <v>187.75</v>
      </c>
      <c r="K33" s="42"/>
      <c r="L33" s="43">
        <f t="shared" si="0"/>
        <v>1088.95</v>
      </c>
      <c r="M33" s="43">
        <f t="shared" si="1"/>
        <v>0</v>
      </c>
      <c r="N33" s="44">
        <f t="shared" si="2"/>
        <v>0</v>
      </c>
      <c r="O33" s="43">
        <f t="shared" ref="O33" si="29">ROUND(M33*SVS_UR_1_1,2)</f>
        <v>0</v>
      </c>
      <c r="P33" s="41">
        <f t="shared" si="9"/>
        <v>1</v>
      </c>
      <c r="Q33" s="42"/>
      <c r="R33" s="43">
        <f t="shared" si="5"/>
        <v>5.8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576</v>
      </c>
      <c r="C34" s="248">
        <v>0</v>
      </c>
      <c r="D34" s="248">
        <v>14</v>
      </c>
      <c r="E34" s="38" t="s">
        <v>84</v>
      </c>
      <c r="F34" s="38" t="s">
        <v>577</v>
      </c>
      <c r="G34" s="39" t="s">
        <v>83</v>
      </c>
      <c r="H34" s="40">
        <v>5.78</v>
      </c>
      <c r="I34" s="39">
        <v>5</v>
      </c>
      <c r="J34" s="41">
        <v>187.75</v>
      </c>
      <c r="K34" s="42"/>
      <c r="L34" s="43">
        <f t="shared" si="0"/>
        <v>1085.1949999999999</v>
      </c>
      <c r="M34" s="43">
        <f t="shared" si="1"/>
        <v>0</v>
      </c>
      <c r="N34" s="44">
        <f t="shared" si="2"/>
        <v>0</v>
      </c>
      <c r="O34" s="43">
        <f t="shared" ref="O34" si="30">ROUND(M34*SVS_UR_1_1,2)</f>
        <v>0</v>
      </c>
      <c r="P34" s="41">
        <f t="shared" si="9"/>
        <v>1</v>
      </c>
      <c r="Q34" s="42"/>
      <c r="R34" s="43">
        <f t="shared" si="5"/>
        <v>5.78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576</v>
      </c>
      <c r="C35" s="248">
        <v>0</v>
      </c>
      <c r="D35" s="248">
        <v>13</v>
      </c>
      <c r="E35" s="38" t="s">
        <v>82</v>
      </c>
      <c r="F35" s="38" t="s">
        <v>113</v>
      </c>
      <c r="G35" s="39" t="s">
        <v>81</v>
      </c>
      <c r="H35" s="40">
        <v>51.34</v>
      </c>
      <c r="I35" s="39">
        <v>5</v>
      </c>
      <c r="J35" s="41">
        <v>187.75</v>
      </c>
      <c r="K35" s="42"/>
      <c r="L35" s="43">
        <f t="shared" si="0"/>
        <v>9639.0850000000009</v>
      </c>
      <c r="M35" s="43">
        <f t="shared" si="1"/>
        <v>0</v>
      </c>
      <c r="N35" s="44">
        <f t="shared" si="2"/>
        <v>0</v>
      </c>
      <c r="O35" s="43">
        <f t="shared" ref="O35" si="31">ROUND(M35*SVS_UR_1_1,2)</f>
        <v>0</v>
      </c>
      <c r="P35" s="41">
        <f t="shared" si="9"/>
        <v>1</v>
      </c>
      <c r="Q35" s="42"/>
      <c r="R35" s="43">
        <f t="shared" si="5"/>
        <v>51.34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576</v>
      </c>
      <c r="C36" s="248">
        <v>0</v>
      </c>
      <c r="D36" s="248">
        <v>12</v>
      </c>
      <c r="E36" s="38" t="s">
        <v>146</v>
      </c>
      <c r="F36" s="38" t="s">
        <v>69</v>
      </c>
      <c r="G36" s="39" t="s">
        <v>88</v>
      </c>
      <c r="H36" s="40">
        <v>4.95</v>
      </c>
      <c r="I36" s="39">
        <v>5</v>
      </c>
      <c r="J36" s="41">
        <v>187.75</v>
      </c>
      <c r="K36" s="42"/>
      <c r="L36" s="43">
        <f t="shared" si="0"/>
        <v>929.36250000000007</v>
      </c>
      <c r="M36" s="43">
        <f t="shared" si="1"/>
        <v>0</v>
      </c>
      <c r="N36" s="44">
        <f t="shared" si="2"/>
        <v>0</v>
      </c>
      <c r="O36" s="43">
        <f t="shared" ref="O36" si="32">ROUND(M36*SVS_UR_1_1,2)</f>
        <v>0</v>
      </c>
      <c r="P36" s="41">
        <f t="shared" si="9"/>
        <v>1</v>
      </c>
      <c r="Q36" s="42"/>
      <c r="R36" s="43">
        <f t="shared" si="5"/>
        <v>4.95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576</v>
      </c>
      <c r="C37" s="248">
        <v>0</v>
      </c>
      <c r="D37" s="248">
        <v>11</v>
      </c>
      <c r="E37" s="38" t="s">
        <v>146</v>
      </c>
      <c r="F37" s="38" t="s">
        <v>69</v>
      </c>
      <c r="G37" s="39" t="s">
        <v>88</v>
      </c>
      <c r="H37" s="40">
        <v>17.3</v>
      </c>
      <c r="I37" s="39">
        <v>5</v>
      </c>
      <c r="J37" s="41">
        <v>187.75</v>
      </c>
      <c r="K37" s="42"/>
      <c r="L37" s="43">
        <f t="shared" si="0"/>
        <v>3248.0750000000003</v>
      </c>
      <c r="M37" s="43">
        <f t="shared" si="1"/>
        <v>0</v>
      </c>
      <c r="N37" s="44">
        <f t="shared" si="2"/>
        <v>0</v>
      </c>
      <c r="O37" s="43">
        <f t="shared" ref="O37" si="33">ROUND(M37*SVS_UR_1_1,2)</f>
        <v>0</v>
      </c>
      <c r="P37" s="41">
        <f t="shared" si="9"/>
        <v>1</v>
      </c>
      <c r="Q37" s="42"/>
      <c r="R37" s="43">
        <f t="shared" si="5"/>
        <v>17.3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576</v>
      </c>
      <c r="C38" s="248">
        <v>0</v>
      </c>
      <c r="D38" s="248">
        <v>10</v>
      </c>
      <c r="E38" s="38" t="s">
        <v>419</v>
      </c>
      <c r="F38" s="38" t="s">
        <v>69</v>
      </c>
      <c r="G38" s="39" t="s">
        <v>88</v>
      </c>
      <c r="H38" s="40">
        <v>7.94</v>
      </c>
      <c r="I38" s="39">
        <v>5</v>
      </c>
      <c r="J38" s="41">
        <v>187.75</v>
      </c>
      <c r="K38" s="42"/>
      <c r="L38" s="43">
        <f t="shared" si="0"/>
        <v>1490.7350000000001</v>
      </c>
      <c r="M38" s="43">
        <f t="shared" si="1"/>
        <v>0</v>
      </c>
      <c r="N38" s="44">
        <f t="shared" si="2"/>
        <v>0</v>
      </c>
      <c r="O38" s="43">
        <f t="shared" ref="O38" si="34">ROUND(M38*SVS_UR_1_1,2)</f>
        <v>0</v>
      </c>
      <c r="P38" s="41">
        <f t="shared" si="9"/>
        <v>1</v>
      </c>
      <c r="Q38" s="42"/>
      <c r="R38" s="43">
        <f t="shared" si="5"/>
        <v>7.94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576</v>
      </c>
      <c r="C39" s="248">
        <v>0</v>
      </c>
      <c r="D39" s="248">
        <v>9</v>
      </c>
      <c r="E39" s="38" t="s">
        <v>146</v>
      </c>
      <c r="F39" s="38" t="s">
        <v>69</v>
      </c>
      <c r="G39" s="39" t="s">
        <v>88</v>
      </c>
      <c r="H39" s="40">
        <v>12.13</v>
      </c>
      <c r="I39" s="39">
        <v>5</v>
      </c>
      <c r="J39" s="41">
        <v>187.75</v>
      </c>
      <c r="K39" s="42"/>
      <c r="L39" s="43">
        <f t="shared" si="0"/>
        <v>2277.4075000000003</v>
      </c>
      <c r="M39" s="43">
        <f t="shared" si="1"/>
        <v>0</v>
      </c>
      <c r="N39" s="44">
        <f t="shared" si="2"/>
        <v>0</v>
      </c>
      <c r="O39" s="43">
        <f t="shared" ref="O39" si="35">ROUND(M39*SVS_UR_1_1,2)</f>
        <v>0</v>
      </c>
      <c r="P39" s="41">
        <f t="shared" si="9"/>
        <v>1</v>
      </c>
      <c r="Q39" s="42"/>
      <c r="R39" s="43">
        <f t="shared" si="5"/>
        <v>12.13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576</v>
      </c>
      <c r="C40" s="248">
        <v>0</v>
      </c>
      <c r="D40" s="248">
        <v>8</v>
      </c>
      <c r="E40" s="38" t="s">
        <v>419</v>
      </c>
      <c r="F40" s="38" t="s">
        <v>69</v>
      </c>
      <c r="G40" s="39" t="s">
        <v>88</v>
      </c>
      <c r="H40" s="40">
        <v>6.82</v>
      </c>
      <c r="I40" s="39">
        <v>5</v>
      </c>
      <c r="J40" s="41">
        <v>187.75</v>
      </c>
      <c r="K40" s="42"/>
      <c r="L40" s="43">
        <f t="shared" si="0"/>
        <v>1280.4550000000002</v>
      </c>
      <c r="M40" s="43">
        <f t="shared" si="1"/>
        <v>0</v>
      </c>
      <c r="N40" s="44">
        <f t="shared" si="2"/>
        <v>0</v>
      </c>
      <c r="O40" s="43">
        <f t="shared" ref="O40" si="36">ROUND(M40*SVS_UR_1_1,2)</f>
        <v>0</v>
      </c>
      <c r="P40" s="41">
        <f t="shared" si="9"/>
        <v>1</v>
      </c>
      <c r="Q40" s="42"/>
      <c r="R40" s="43">
        <f t="shared" si="5"/>
        <v>6.82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576</v>
      </c>
      <c r="C41" s="248">
        <v>0</v>
      </c>
      <c r="D41" s="248">
        <v>7</v>
      </c>
      <c r="E41" s="38" t="s">
        <v>146</v>
      </c>
      <c r="F41" s="38" t="s">
        <v>69</v>
      </c>
      <c r="G41" s="39" t="s">
        <v>88</v>
      </c>
      <c r="H41" s="40">
        <v>9.35</v>
      </c>
      <c r="I41" s="39">
        <v>5</v>
      </c>
      <c r="J41" s="41">
        <v>187.75</v>
      </c>
      <c r="K41" s="42"/>
      <c r="L41" s="43">
        <f t="shared" si="0"/>
        <v>1755.4624999999999</v>
      </c>
      <c r="M41" s="43">
        <f t="shared" si="1"/>
        <v>0</v>
      </c>
      <c r="N41" s="44">
        <f t="shared" si="2"/>
        <v>0</v>
      </c>
      <c r="O41" s="43">
        <f t="shared" ref="O41" si="37">ROUND(M41*SVS_UR_1_1,2)</f>
        <v>0</v>
      </c>
      <c r="P41" s="41">
        <f t="shared" si="9"/>
        <v>1</v>
      </c>
      <c r="Q41" s="42"/>
      <c r="R41" s="43">
        <f t="shared" si="5"/>
        <v>9.35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 ht="24">
      <c r="A42" s="37">
        <f>MAX($A$11:A41)+1</f>
        <v>32</v>
      </c>
      <c r="B42" s="46" t="s">
        <v>576</v>
      </c>
      <c r="C42" s="248">
        <v>0</v>
      </c>
      <c r="D42" s="248">
        <v>6</v>
      </c>
      <c r="E42" s="38" t="s">
        <v>146</v>
      </c>
      <c r="F42" s="38" t="s">
        <v>69</v>
      </c>
      <c r="G42" s="39" t="s">
        <v>88</v>
      </c>
      <c r="H42" s="40">
        <v>4.63</v>
      </c>
      <c r="I42" s="39">
        <v>5</v>
      </c>
      <c r="J42" s="41">
        <v>187.75</v>
      </c>
      <c r="K42" s="42"/>
      <c r="L42" s="43">
        <f t="shared" si="0"/>
        <v>869.28250000000003</v>
      </c>
      <c r="M42" s="43">
        <f t="shared" si="1"/>
        <v>0</v>
      </c>
      <c r="N42" s="44">
        <f t="shared" si="2"/>
        <v>0</v>
      </c>
      <c r="O42" s="43">
        <f t="shared" ref="O42" si="38">ROUND(M42*SVS_UR_1_1,2)</f>
        <v>0</v>
      </c>
      <c r="P42" s="41">
        <f t="shared" si="9"/>
        <v>1</v>
      </c>
      <c r="Q42" s="42"/>
      <c r="R42" s="43">
        <f t="shared" si="5"/>
        <v>4.63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576</v>
      </c>
      <c r="C43" s="248">
        <v>0</v>
      </c>
      <c r="D43" s="248">
        <v>5</v>
      </c>
      <c r="E43" s="38" t="s">
        <v>82</v>
      </c>
      <c r="F43" s="38" t="s">
        <v>352</v>
      </c>
      <c r="G43" s="39" t="s">
        <v>81</v>
      </c>
      <c r="H43" s="40">
        <v>72.290000000000006</v>
      </c>
      <c r="I43" s="39">
        <v>5</v>
      </c>
      <c r="J43" s="41">
        <v>187.75</v>
      </c>
      <c r="K43" s="42"/>
      <c r="L43" s="43">
        <f t="shared" si="0"/>
        <v>13572.447500000002</v>
      </c>
      <c r="M43" s="43">
        <f t="shared" si="1"/>
        <v>0</v>
      </c>
      <c r="N43" s="44">
        <f t="shared" si="2"/>
        <v>0</v>
      </c>
      <c r="O43" s="43">
        <f t="shared" ref="O43" si="39">ROUND(M43*SVS_UR_1_1,2)</f>
        <v>0</v>
      </c>
      <c r="P43" s="41">
        <f t="shared" si="9"/>
        <v>1</v>
      </c>
      <c r="Q43" s="42"/>
      <c r="R43" s="43">
        <f t="shared" si="5"/>
        <v>72.290000000000006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576</v>
      </c>
      <c r="C44" s="248">
        <v>0</v>
      </c>
      <c r="D44" s="248">
        <v>4</v>
      </c>
      <c r="E44" s="38" t="s">
        <v>84</v>
      </c>
      <c r="F44" s="38" t="s">
        <v>577</v>
      </c>
      <c r="G44" s="39" t="s">
        <v>83</v>
      </c>
      <c r="H44" s="40">
        <v>5.78</v>
      </c>
      <c r="I44" s="39">
        <v>5</v>
      </c>
      <c r="J44" s="41">
        <v>187.75</v>
      </c>
      <c r="K44" s="42"/>
      <c r="L44" s="43">
        <f t="shared" si="0"/>
        <v>1085.1949999999999</v>
      </c>
      <c r="M44" s="43">
        <f t="shared" si="1"/>
        <v>0</v>
      </c>
      <c r="N44" s="44">
        <f t="shared" si="2"/>
        <v>0</v>
      </c>
      <c r="O44" s="43">
        <f t="shared" ref="O44" si="40">ROUND(M44*SVS_UR_1_1,2)</f>
        <v>0</v>
      </c>
      <c r="P44" s="41">
        <f t="shared" si="9"/>
        <v>1</v>
      </c>
      <c r="Q44" s="42"/>
      <c r="R44" s="43">
        <f t="shared" si="5"/>
        <v>5.78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576</v>
      </c>
      <c r="C45" s="248">
        <v>0</v>
      </c>
      <c r="D45" s="248">
        <v>3</v>
      </c>
      <c r="E45" s="38" t="s">
        <v>241</v>
      </c>
      <c r="F45" s="38" t="s">
        <v>577</v>
      </c>
      <c r="G45" s="39" t="s">
        <v>42</v>
      </c>
      <c r="H45" s="40">
        <v>4.28</v>
      </c>
      <c r="I45" s="39">
        <v>0.23</v>
      </c>
      <c r="J45" s="41">
        <v>12</v>
      </c>
      <c r="K45" s="42"/>
      <c r="L45" s="43">
        <f t="shared" si="0"/>
        <v>51.36</v>
      </c>
      <c r="M45" s="43">
        <f t="shared" si="1"/>
        <v>0</v>
      </c>
      <c r="N45" s="44">
        <f t="shared" si="2"/>
        <v>0</v>
      </c>
      <c r="O45" s="43">
        <f t="shared" ref="O45" si="41">ROUND(M45*SVS_UR_1_1,2)</f>
        <v>0</v>
      </c>
      <c r="P45" s="138"/>
      <c r="Q45" s="138"/>
      <c r="R45" s="138"/>
      <c r="S45" s="138"/>
      <c r="T45" s="138"/>
      <c r="U45" s="138"/>
    </row>
    <row r="46" spans="1:21" s="45" customFormat="1" ht="24">
      <c r="A46" s="37">
        <f>MAX($A$11:A45)+1</f>
        <v>36</v>
      </c>
      <c r="B46" s="46" t="s">
        <v>576</v>
      </c>
      <c r="C46" s="248">
        <v>0</v>
      </c>
      <c r="D46" s="248">
        <v>2</v>
      </c>
      <c r="E46" s="38" t="s">
        <v>82</v>
      </c>
      <c r="F46" s="38" t="s">
        <v>113</v>
      </c>
      <c r="G46" s="39" t="s">
        <v>81</v>
      </c>
      <c r="H46" s="40">
        <v>65.05</v>
      </c>
      <c r="I46" s="39">
        <v>5</v>
      </c>
      <c r="J46" s="41">
        <v>187.75</v>
      </c>
      <c r="K46" s="42"/>
      <c r="L46" s="43">
        <f t="shared" si="0"/>
        <v>12213.137499999999</v>
      </c>
      <c r="M46" s="43">
        <f t="shared" si="1"/>
        <v>0</v>
      </c>
      <c r="N46" s="44">
        <f t="shared" si="2"/>
        <v>0</v>
      </c>
      <c r="O46" s="43">
        <f t="shared" ref="O46" si="42">ROUND(M46*SVS_UR_1_1,2)</f>
        <v>0</v>
      </c>
      <c r="P46" s="41">
        <f t="shared" si="9"/>
        <v>1</v>
      </c>
      <c r="Q46" s="42"/>
      <c r="R46" s="43">
        <f t="shared" si="5"/>
        <v>65.05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 ht="24">
      <c r="A47" s="37">
        <f>MAX($A$11:A46)+1</f>
        <v>37</v>
      </c>
      <c r="B47" s="46" t="s">
        <v>576</v>
      </c>
      <c r="C47" s="248">
        <v>0</v>
      </c>
      <c r="D47" s="248">
        <v>1</v>
      </c>
      <c r="E47" s="38" t="s">
        <v>82</v>
      </c>
      <c r="F47" s="38" t="s">
        <v>352</v>
      </c>
      <c r="G47" s="39" t="s">
        <v>81</v>
      </c>
      <c r="H47" s="40">
        <v>38.4</v>
      </c>
      <c r="I47" s="39">
        <v>5</v>
      </c>
      <c r="J47" s="41">
        <v>187.75</v>
      </c>
      <c r="K47" s="42"/>
      <c r="L47" s="43">
        <f t="shared" si="0"/>
        <v>7209.5999999999995</v>
      </c>
      <c r="M47" s="43">
        <f t="shared" si="1"/>
        <v>0</v>
      </c>
      <c r="N47" s="44">
        <f t="shared" si="2"/>
        <v>0</v>
      </c>
      <c r="O47" s="43">
        <f t="shared" ref="O47" si="43">ROUND(M47*SVS_UR_1_1,2)</f>
        <v>0</v>
      </c>
      <c r="P47" s="41">
        <f t="shared" si="9"/>
        <v>1</v>
      </c>
      <c r="Q47" s="42"/>
      <c r="R47" s="43">
        <f t="shared" si="5"/>
        <v>38.4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 ht="24">
      <c r="A48" s="37">
        <f>MAX($A$11:A47)+1</f>
        <v>38</v>
      </c>
      <c r="B48" s="46" t="s">
        <v>576</v>
      </c>
      <c r="C48" s="248">
        <v>1</v>
      </c>
      <c r="D48" s="248">
        <v>28</v>
      </c>
      <c r="E48" s="38" t="s">
        <v>365</v>
      </c>
      <c r="F48" s="38" t="s">
        <v>577</v>
      </c>
      <c r="G48" s="39" t="s">
        <v>65</v>
      </c>
      <c r="H48" s="40">
        <v>59.29</v>
      </c>
      <c r="I48" s="39">
        <v>3</v>
      </c>
      <c r="J48" s="41">
        <v>112.65</v>
      </c>
      <c r="K48" s="42"/>
      <c r="L48" s="43">
        <f t="shared" si="0"/>
        <v>6679.0185000000001</v>
      </c>
      <c r="M48" s="43">
        <f t="shared" si="1"/>
        <v>0</v>
      </c>
      <c r="N48" s="44">
        <f t="shared" si="2"/>
        <v>0</v>
      </c>
      <c r="O48" s="43">
        <f t="shared" ref="O48" si="44">ROUND(M48*SVS_UR_1_1,2)</f>
        <v>0</v>
      </c>
      <c r="P48" s="41">
        <f t="shared" si="9"/>
        <v>1</v>
      </c>
      <c r="Q48" s="42"/>
      <c r="R48" s="43">
        <f t="shared" si="5"/>
        <v>59.29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576</v>
      </c>
      <c r="C49" s="248">
        <v>1</v>
      </c>
      <c r="D49" s="248">
        <v>27</v>
      </c>
      <c r="E49" s="38" t="s">
        <v>147</v>
      </c>
      <c r="F49" s="38" t="s">
        <v>577</v>
      </c>
      <c r="G49" s="39" t="s">
        <v>42</v>
      </c>
      <c r="H49" s="40">
        <v>11.27</v>
      </c>
      <c r="I49" s="39">
        <v>0.23</v>
      </c>
      <c r="J49" s="41">
        <v>12</v>
      </c>
      <c r="K49" s="42"/>
      <c r="L49" s="43">
        <f t="shared" si="0"/>
        <v>135.24</v>
      </c>
      <c r="M49" s="43">
        <f t="shared" si="1"/>
        <v>0</v>
      </c>
      <c r="N49" s="44">
        <f t="shared" si="2"/>
        <v>0</v>
      </c>
      <c r="O49" s="43">
        <f t="shared" ref="O49" si="45">ROUND(M49*SVS_UR_1_1,2)</f>
        <v>0</v>
      </c>
      <c r="P49" s="138"/>
      <c r="Q49" s="138"/>
      <c r="R49" s="138"/>
      <c r="S49" s="138"/>
      <c r="T49" s="138"/>
      <c r="U49" s="138"/>
    </row>
    <row r="50" spans="1:21" s="45" customFormat="1" ht="24">
      <c r="A50" s="37">
        <f>MAX($A$11:A49)+1</f>
        <v>40</v>
      </c>
      <c r="B50" s="46" t="s">
        <v>576</v>
      </c>
      <c r="C50" s="248">
        <v>1</v>
      </c>
      <c r="D50" s="248">
        <v>26</v>
      </c>
      <c r="E50" s="38" t="s">
        <v>82</v>
      </c>
      <c r="F50" s="38" t="s">
        <v>577</v>
      </c>
      <c r="G50" s="39" t="s">
        <v>81</v>
      </c>
      <c r="H50" s="40">
        <v>5.21</v>
      </c>
      <c r="I50" s="39">
        <v>3</v>
      </c>
      <c r="J50" s="41">
        <v>112.65</v>
      </c>
      <c r="K50" s="42"/>
      <c r="L50" s="43">
        <f t="shared" si="0"/>
        <v>586.90650000000005</v>
      </c>
      <c r="M50" s="43">
        <f t="shared" si="1"/>
        <v>0</v>
      </c>
      <c r="N50" s="44">
        <f t="shared" si="2"/>
        <v>0</v>
      </c>
      <c r="O50" s="43">
        <f t="shared" ref="O50" si="46">ROUND(M50*SVS_UR_1_1,2)</f>
        <v>0</v>
      </c>
      <c r="P50" s="41">
        <f t="shared" si="9"/>
        <v>1</v>
      </c>
      <c r="Q50" s="42"/>
      <c r="R50" s="43">
        <f t="shared" si="5"/>
        <v>5.21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576</v>
      </c>
      <c r="C51" s="248">
        <v>1</v>
      </c>
      <c r="D51" s="248">
        <v>25</v>
      </c>
      <c r="E51" s="38" t="s">
        <v>365</v>
      </c>
      <c r="F51" s="38" t="s">
        <v>577</v>
      </c>
      <c r="G51" s="39" t="s">
        <v>65</v>
      </c>
      <c r="H51" s="40">
        <v>49.9</v>
      </c>
      <c r="I51" s="39">
        <v>3</v>
      </c>
      <c r="J51" s="41">
        <v>112.65</v>
      </c>
      <c r="K51" s="42"/>
      <c r="L51" s="43">
        <f t="shared" si="0"/>
        <v>5621.2349999999997</v>
      </c>
      <c r="M51" s="43">
        <f t="shared" si="1"/>
        <v>0</v>
      </c>
      <c r="N51" s="44">
        <f t="shared" si="2"/>
        <v>0</v>
      </c>
      <c r="O51" s="43">
        <f t="shared" ref="O51" si="47">ROUND(M51*SVS_UR_1_1,2)</f>
        <v>0</v>
      </c>
      <c r="P51" s="41">
        <f t="shared" si="9"/>
        <v>1</v>
      </c>
      <c r="Q51" s="42"/>
      <c r="R51" s="43">
        <f t="shared" si="5"/>
        <v>49.9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 ht="24">
      <c r="A52" s="37">
        <f>MAX($A$11:A51)+1</f>
        <v>42</v>
      </c>
      <c r="B52" s="46" t="s">
        <v>576</v>
      </c>
      <c r="C52" s="248">
        <v>1</v>
      </c>
      <c r="D52" s="248">
        <v>24</v>
      </c>
      <c r="E52" s="38" t="s">
        <v>365</v>
      </c>
      <c r="F52" s="38" t="s">
        <v>577</v>
      </c>
      <c r="G52" s="39" t="s">
        <v>65</v>
      </c>
      <c r="H52" s="40">
        <v>31.45</v>
      </c>
      <c r="I52" s="39">
        <v>3</v>
      </c>
      <c r="J52" s="41">
        <v>112.65</v>
      </c>
      <c r="K52" s="42"/>
      <c r="L52" s="43">
        <f t="shared" si="0"/>
        <v>3542.8425000000002</v>
      </c>
      <c r="M52" s="43">
        <f t="shared" si="1"/>
        <v>0</v>
      </c>
      <c r="N52" s="44">
        <f t="shared" si="2"/>
        <v>0</v>
      </c>
      <c r="O52" s="43">
        <f t="shared" ref="O52" si="48">ROUND(M52*SVS_UR_1_1,2)</f>
        <v>0</v>
      </c>
      <c r="P52" s="41">
        <f t="shared" si="9"/>
        <v>1</v>
      </c>
      <c r="Q52" s="42"/>
      <c r="R52" s="43">
        <f t="shared" si="5"/>
        <v>31.45</v>
      </c>
      <c r="S52" s="43">
        <f t="shared" si="6"/>
        <v>0</v>
      </c>
      <c r="T52" s="44">
        <f t="shared" si="7"/>
        <v>0</v>
      </c>
      <c r="U52" s="43" cm="1">
        <f t="array" ref="U52">ROUND(S52*SVS_GrR_1_1,2)</f>
        <v>0</v>
      </c>
    </row>
    <row r="53" spans="1:21" s="45" customFormat="1" ht="24">
      <c r="A53" s="37">
        <f>MAX($A$11:A52)+1</f>
        <v>43</v>
      </c>
      <c r="B53" s="46" t="s">
        <v>576</v>
      </c>
      <c r="C53" s="248">
        <v>1</v>
      </c>
      <c r="D53" s="248">
        <v>23</v>
      </c>
      <c r="E53" s="38" t="s">
        <v>365</v>
      </c>
      <c r="F53" s="38" t="s">
        <v>577</v>
      </c>
      <c r="G53" s="39" t="s">
        <v>65</v>
      </c>
      <c r="H53" s="40">
        <v>43.73</v>
      </c>
      <c r="I53" s="39">
        <v>3</v>
      </c>
      <c r="J53" s="41">
        <v>112.65</v>
      </c>
      <c r="K53" s="42"/>
      <c r="L53" s="43">
        <f t="shared" si="0"/>
        <v>4926.1845000000003</v>
      </c>
      <c r="M53" s="43">
        <f t="shared" si="1"/>
        <v>0</v>
      </c>
      <c r="N53" s="44">
        <f t="shared" si="2"/>
        <v>0</v>
      </c>
      <c r="O53" s="43">
        <f t="shared" ref="O53" si="49">ROUND(M53*SVS_UR_1_1,2)</f>
        <v>0</v>
      </c>
      <c r="P53" s="41">
        <f t="shared" si="9"/>
        <v>1</v>
      </c>
      <c r="Q53" s="42"/>
      <c r="R53" s="43">
        <f t="shared" si="5"/>
        <v>43.73</v>
      </c>
      <c r="S53" s="43">
        <f t="shared" si="6"/>
        <v>0</v>
      </c>
      <c r="T53" s="44">
        <f t="shared" si="7"/>
        <v>0</v>
      </c>
      <c r="U53" s="43" cm="1">
        <f t="array" ref="U53">ROUND(S53*SVS_GrR_1_1,2)</f>
        <v>0</v>
      </c>
    </row>
    <row r="54" spans="1:21" s="45" customFormat="1" ht="24">
      <c r="A54" s="37">
        <f>MAX($A$11:A53)+1</f>
        <v>44</v>
      </c>
      <c r="B54" s="46" t="s">
        <v>576</v>
      </c>
      <c r="C54" s="248">
        <v>1</v>
      </c>
      <c r="D54" s="248">
        <v>22</v>
      </c>
      <c r="E54" s="38" t="s">
        <v>241</v>
      </c>
      <c r="F54" s="38" t="s">
        <v>577</v>
      </c>
      <c r="G54" s="39" t="s">
        <v>42</v>
      </c>
      <c r="H54" s="40">
        <v>3.34</v>
      </c>
      <c r="I54" s="39">
        <v>0.23</v>
      </c>
      <c r="J54" s="41">
        <v>12</v>
      </c>
      <c r="K54" s="42"/>
      <c r="L54" s="43">
        <f t="shared" si="0"/>
        <v>40.08</v>
      </c>
      <c r="M54" s="43">
        <f t="shared" si="1"/>
        <v>0</v>
      </c>
      <c r="N54" s="44">
        <f t="shared" si="2"/>
        <v>0</v>
      </c>
      <c r="O54" s="43">
        <f t="shared" ref="O54" si="50">ROUND(M54*SVS_UR_1_1,2)</f>
        <v>0</v>
      </c>
      <c r="P54" s="138"/>
      <c r="Q54" s="138"/>
      <c r="R54" s="138"/>
      <c r="S54" s="138"/>
      <c r="T54" s="138"/>
      <c r="U54" s="138"/>
    </row>
    <row r="55" spans="1:21" s="45" customFormat="1" ht="24">
      <c r="A55" s="37">
        <f>MAX($A$11:A54)+1</f>
        <v>45</v>
      </c>
      <c r="B55" s="46" t="s">
        <v>576</v>
      </c>
      <c r="C55" s="248">
        <v>1</v>
      </c>
      <c r="D55" s="248">
        <v>21</v>
      </c>
      <c r="E55" s="38" t="s">
        <v>84</v>
      </c>
      <c r="F55" s="38" t="s">
        <v>577</v>
      </c>
      <c r="G55" s="39" t="s">
        <v>83</v>
      </c>
      <c r="H55" s="40">
        <v>8.06</v>
      </c>
      <c r="I55" s="39">
        <v>3</v>
      </c>
      <c r="J55" s="41">
        <v>112.65</v>
      </c>
      <c r="K55" s="42"/>
      <c r="L55" s="43">
        <f t="shared" si="0"/>
        <v>907.95900000000006</v>
      </c>
      <c r="M55" s="43">
        <f t="shared" si="1"/>
        <v>0</v>
      </c>
      <c r="N55" s="44">
        <f t="shared" si="2"/>
        <v>0</v>
      </c>
      <c r="O55" s="43">
        <f t="shared" ref="O55" si="51">ROUND(M55*SVS_UR_1_1,2)</f>
        <v>0</v>
      </c>
      <c r="P55" s="41">
        <f t="shared" si="9"/>
        <v>1</v>
      </c>
      <c r="Q55" s="42"/>
      <c r="R55" s="43">
        <f t="shared" si="5"/>
        <v>8.06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 ht="24">
      <c r="A56" s="37">
        <f>MAX($A$11:A55)+1</f>
        <v>46</v>
      </c>
      <c r="B56" s="46" t="s">
        <v>576</v>
      </c>
      <c r="C56" s="248">
        <v>1</v>
      </c>
      <c r="D56" s="248">
        <v>20</v>
      </c>
      <c r="E56" s="38" t="s">
        <v>82</v>
      </c>
      <c r="F56" s="38" t="s">
        <v>113</v>
      </c>
      <c r="G56" s="39" t="s">
        <v>81</v>
      </c>
      <c r="H56" s="40">
        <v>61.58</v>
      </c>
      <c r="I56" s="39">
        <v>3</v>
      </c>
      <c r="J56" s="41">
        <v>112.65</v>
      </c>
      <c r="K56" s="42"/>
      <c r="L56" s="43">
        <f t="shared" si="0"/>
        <v>6936.9870000000001</v>
      </c>
      <c r="M56" s="43">
        <f t="shared" si="1"/>
        <v>0</v>
      </c>
      <c r="N56" s="44">
        <f t="shared" si="2"/>
        <v>0</v>
      </c>
      <c r="O56" s="43">
        <f t="shared" ref="O56" si="52">ROUND(M56*SVS_UR_1_1,2)</f>
        <v>0</v>
      </c>
      <c r="P56" s="41">
        <f t="shared" si="9"/>
        <v>1</v>
      </c>
      <c r="Q56" s="42"/>
      <c r="R56" s="43">
        <f t="shared" si="5"/>
        <v>61.58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 ht="24">
      <c r="A57" s="37">
        <f>MAX($A$11:A56)+1</f>
        <v>47</v>
      </c>
      <c r="B57" s="46" t="s">
        <v>576</v>
      </c>
      <c r="C57" s="248">
        <v>1</v>
      </c>
      <c r="D57" s="248">
        <v>19</v>
      </c>
      <c r="E57" s="38" t="s">
        <v>365</v>
      </c>
      <c r="F57" s="38" t="s">
        <v>577</v>
      </c>
      <c r="G57" s="39" t="s">
        <v>65</v>
      </c>
      <c r="H57" s="40">
        <v>26.73</v>
      </c>
      <c r="I57" s="39">
        <v>3</v>
      </c>
      <c r="J57" s="41">
        <v>112.65</v>
      </c>
      <c r="K57" s="42"/>
      <c r="L57" s="43">
        <f t="shared" si="0"/>
        <v>3011.1345000000001</v>
      </c>
      <c r="M57" s="43">
        <f t="shared" si="1"/>
        <v>0</v>
      </c>
      <c r="N57" s="44">
        <f t="shared" si="2"/>
        <v>0</v>
      </c>
      <c r="O57" s="43">
        <f t="shared" ref="O57" si="53">ROUND(M57*SVS_UR_1_1,2)</f>
        <v>0</v>
      </c>
      <c r="P57" s="41">
        <f t="shared" si="9"/>
        <v>1</v>
      </c>
      <c r="Q57" s="42"/>
      <c r="R57" s="43">
        <f t="shared" si="5"/>
        <v>26.73</v>
      </c>
      <c r="S57" s="43">
        <f t="shared" si="6"/>
        <v>0</v>
      </c>
      <c r="T57" s="44">
        <f t="shared" si="7"/>
        <v>0</v>
      </c>
      <c r="U57" s="43" cm="1">
        <f t="array" ref="U57">ROUND(S57*SVS_GrR_1_1,2)</f>
        <v>0</v>
      </c>
    </row>
    <row r="58" spans="1:21" s="45" customFormat="1" ht="24">
      <c r="A58" s="37">
        <f>MAX($A$11:A57)+1</f>
        <v>48</v>
      </c>
      <c r="B58" s="46" t="s">
        <v>576</v>
      </c>
      <c r="C58" s="248">
        <v>1</v>
      </c>
      <c r="D58" s="248">
        <v>18</v>
      </c>
      <c r="E58" s="38" t="s">
        <v>82</v>
      </c>
      <c r="F58" s="38" t="s">
        <v>577</v>
      </c>
      <c r="G58" s="39" t="s">
        <v>81</v>
      </c>
      <c r="H58" s="40">
        <v>5.14</v>
      </c>
      <c r="I58" s="39">
        <v>3</v>
      </c>
      <c r="J58" s="41">
        <v>112.65</v>
      </c>
      <c r="K58" s="42"/>
      <c r="L58" s="43">
        <f t="shared" si="0"/>
        <v>579.02099999999996</v>
      </c>
      <c r="M58" s="43">
        <f t="shared" si="1"/>
        <v>0</v>
      </c>
      <c r="N58" s="44">
        <f t="shared" si="2"/>
        <v>0</v>
      </c>
      <c r="O58" s="43">
        <f t="shared" ref="O58" si="54">ROUND(M58*SVS_UR_1_1,2)</f>
        <v>0</v>
      </c>
      <c r="P58" s="41">
        <f t="shared" si="9"/>
        <v>1</v>
      </c>
      <c r="Q58" s="42"/>
      <c r="R58" s="43">
        <f t="shared" si="5"/>
        <v>5.14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 ht="24">
      <c r="A59" s="37">
        <f>MAX($A$11:A58)+1</f>
        <v>49</v>
      </c>
      <c r="B59" s="46" t="s">
        <v>576</v>
      </c>
      <c r="C59" s="248">
        <v>1</v>
      </c>
      <c r="D59" s="248">
        <v>17</v>
      </c>
      <c r="E59" s="38" t="s">
        <v>209</v>
      </c>
      <c r="F59" s="38" t="s">
        <v>113</v>
      </c>
      <c r="G59" s="39" t="s">
        <v>75</v>
      </c>
      <c r="H59" s="40">
        <v>6.26</v>
      </c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1" s="45" customFormat="1" ht="24">
      <c r="A60" s="37">
        <f>MAX($A$11:A59)+1</f>
        <v>50</v>
      </c>
      <c r="B60" s="46" t="s">
        <v>576</v>
      </c>
      <c r="C60" s="248">
        <v>1</v>
      </c>
      <c r="D60" s="248">
        <v>16</v>
      </c>
      <c r="E60" s="38" t="s">
        <v>365</v>
      </c>
      <c r="F60" s="38" t="s">
        <v>577</v>
      </c>
      <c r="G60" s="39" t="s">
        <v>65</v>
      </c>
      <c r="H60" s="40">
        <v>44.81</v>
      </c>
      <c r="I60" s="39">
        <v>3</v>
      </c>
      <c r="J60" s="41">
        <v>112.65</v>
      </c>
      <c r="K60" s="42"/>
      <c r="L60" s="43">
        <f t="shared" si="0"/>
        <v>5047.8465000000006</v>
      </c>
      <c r="M60" s="43">
        <f t="shared" si="1"/>
        <v>0</v>
      </c>
      <c r="N60" s="44">
        <f t="shared" si="2"/>
        <v>0</v>
      </c>
      <c r="O60" s="43">
        <f t="shared" ref="O60" si="55">ROUND(M60*SVS_UR_1_1,2)</f>
        <v>0</v>
      </c>
      <c r="P60" s="41">
        <f t="shared" si="9"/>
        <v>1</v>
      </c>
      <c r="Q60" s="42"/>
      <c r="R60" s="43">
        <f t="shared" si="5"/>
        <v>44.81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 ht="24">
      <c r="A61" s="37">
        <f>MAX($A$11:A60)+1</f>
        <v>51</v>
      </c>
      <c r="B61" s="46" t="s">
        <v>576</v>
      </c>
      <c r="C61" s="248">
        <v>1</v>
      </c>
      <c r="D61" s="248">
        <v>15</v>
      </c>
      <c r="E61" s="38" t="s">
        <v>365</v>
      </c>
      <c r="F61" s="38" t="s">
        <v>577</v>
      </c>
      <c r="G61" s="39" t="s">
        <v>65</v>
      </c>
      <c r="H61" s="40">
        <v>36.380000000000003</v>
      </c>
      <c r="I61" s="39">
        <v>3</v>
      </c>
      <c r="J61" s="41">
        <v>112.65</v>
      </c>
      <c r="K61" s="42"/>
      <c r="L61" s="43">
        <f t="shared" si="0"/>
        <v>4098.2070000000003</v>
      </c>
      <c r="M61" s="43">
        <f t="shared" si="1"/>
        <v>0</v>
      </c>
      <c r="N61" s="44">
        <f t="shared" si="2"/>
        <v>0</v>
      </c>
      <c r="O61" s="43">
        <f t="shared" ref="O61" si="56">ROUND(M61*SVS_UR_1_1,2)</f>
        <v>0</v>
      </c>
      <c r="P61" s="41">
        <f t="shared" si="9"/>
        <v>1</v>
      </c>
      <c r="Q61" s="42"/>
      <c r="R61" s="43">
        <f t="shared" si="5"/>
        <v>36.380000000000003</v>
      </c>
      <c r="S61" s="43">
        <f t="shared" si="6"/>
        <v>0</v>
      </c>
      <c r="T61" s="44">
        <f t="shared" si="7"/>
        <v>0</v>
      </c>
      <c r="U61" s="43" cm="1">
        <f t="array" ref="U61">ROUND(S61*SVS_GrR_1_1,2)</f>
        <v>0</v>
      </c>
    </row>
    <row r="62" spans="1:21" s="45" customFormat="1" ht="24">
      <c r="A62" s="37">
        <f>MAX($A$11:A61)+1</f>
        <v>52</v>
      </c>
      <c r="B62" s="46" t="s">
        <v>576</v>
      </c>
      <c r="C62" s="248">
        <v>1</v>
      </c>
      <c r="D62" s="248">
        <v>14</v>
      </c>
      <c r="E62" s="38" t="s">
        <v>365</v>
      </c>
      <c r="F62" s="38" t="s">
        <v>577</v>
      </c>
      <c r="G62" s="39" t="s">
        <v>65</v>
      </c>
      <c r="H62" s="40">
        <v>53.08</v>
      </c>
      <c r="I62" s="39">
        <v>3</v>
      </c>
      <c r="J62" s="41">
        <v>112.65</v>
      </c>
      <c r="K62" s="42"/>
      <c r="L62" s="43">
        <f t="shared" si="0"/>
        <v>5979.4620000000004</v>
      </c>
      <c r="M62" s="43">
        <f t="shared" si="1"/>
        <v>0</v>
      </c>
      <c r="N62" s="44">
        <f t="shared" si="2"/>
        <v>0</v>
      </c>
      <c r="O62" s="43">
        <f t="shared" ref="O62" si="57">ROUND(M62*SVS_UR_1_1,2)</f>
        <v>0</v>
      </c>
      <c r="P62" s="41">
        <f t="shared" si="9"/>
        <v>1</v>
      </c>
      <c r="Q62" s="42"/>
      <c r="R62" s="43">
        <f t="shared" si="5"/>
        <v>53.08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 ht="24">
      <c r="A63" s="37">
        <f>MAX($A$11:A62)+1</f>
        <v>53</v>
      </c>
      <c r="B63" s="46" t="s">
        <v>576</v>
      </c>
      <c r="C63" s="248">
        <v>1</v>
      </c>
      <c r="D63" s="248">
        <v>13</v>
      </c>
      <c r="E63" s="38" t="s">
        <v>365</v>
      </c>
      <c r="F63" s="38" t="s">
        <v>577</v>
      </c>
      <c r="G63" s="39" t="s">
        <v>65</v>
      </c>
      <c r="H63" s="40">
        <v>31.45</v>
      </c>
      <c r="I63" s="39">
        <v>3</v>
      </c>
      <c r="J63" s="41">
        <v>112.65</v>
      </c>
      <c r="K63" s="42"/>
      <c r="L63" s="43">
        <f t="shared" si="0"/>
        <v>3542.8425000000002</v>
      </c>
      <c r="M63" s="43">
        <f t="shared" si="1"/>
        <v>0</v>
      </c>
      <c r="N63" s="44">
        <f t="shared" si="2"/>
        <v>0</v>
      </c>
      <c r="O63" s="43">
        <f t="shared" ref="O63" si="58">ROUND(M63*SVS_UR_1_1,2)</f>
        <v>0</v>
      </c>
      <c r="P63" s="41">
        <f t="shared" si="9"/>
        <v>1</v>
      </c>
      <c r="Q63" s="42"/>
      <c r="R63" s="43">
        <f t="shared" si="5"/>
        <v>31.45</v>
      </c>
      <c r="S63" s="43">
        <f t="shared" si="6"/>
        <v>0</v>
      </c>
      <c r="T63" s="44">
        <f t="shared" si="7"/>
        <v>0</v>
      </c>
      <c r="U63" s="43" cm="1">
        <f t="array" ref="U63">ROUND(S63*SVS_GrR_1_1,2)</f>
        <v>0</v>
      </c>
    </row>
    <row r="64" spans="1:21" s="45" customFormat="1" ht="24">
      <c r="A64" s="37">
        <f>MAX($A$11:A63)+1</f>
        <v>54</v>
      </c>
      <c r="B64" s="46" t="s">
        <v>576</v>
      </c>
      <c r="C64" s="248">
        <v>1</v>
      </c>
      <c r="D64" s="248">
        <v>12</v>
      </c>
      <c r="E64" s="38" t="s">
        <v>365</v>
      </c>
      <c r="F64" s="38" t="s">
        <v>577</v>
      </c>
      <c r="G64" s="39" t="s">
        <v>65</v>
      </c>
      <c r="H64" s="40">
        <v>42.53</v>
      </c>
      <c r="I64" s="39">
        <v>3</v>
      </c>
      <c r="J64" s="41">
        <v>112.65</v>
      </c>
      <c r="K64" s="42"/>
      <c r="L64" s="43">
        <f t="shared" si="0"/>
        <v>4791.0045</v>
      </c>
      <c r="M64" s="43">
        <f t="shared" si="1"/>
        <v>0</v>
      </c>
      <c r="N64" s="44">
        <f t="shared" si="2"/>
        <v>0</v>
      </c>
      <c r="O64" s="43">
        <f t="shared" ref="O64" si="59">ROUND(M64*SVS_UR_1_1,2)</f>
        <v>0</v>
      </c>
      <c r="P64" s="41">
        <f t="shared" si="9"/>
        <v>1</v>
      </c>
      <c r="Q64" s="42"/>
      <c r="R64" s="43">
        <f t="shared" si="5"/>
        <v>42.53</v>
      </c>
      <c r="S64" s="43">
        <f t="shared" si="6"/>
        <v>0</v>
      </c>
      <c r="T64" s="44">
        <f t="shared" si="7"/>
        <v>0</v>
      </c>
      <c r="U64" s="43" cm="1">
        <f t="array" ref="U64">ROUND(S64*SVS_GrR_1_1,2)</f>
        <v>0</v>
      </c>
    </row>
    <row r="65" spans="1:21" s="45" customFormat="1" ht="24">
      <c r="A65" s="37">
        <f>MAX($A$11:A64)+1</f>
        <v>55</v>
      </c>
      <c r="B65" s="46" t="s">
        <v>576</v>
      </c>
      <c r="C65" s="248">
        <v>1</v>
      </c>
      <c r="D65" s="248">
        <v>11</v>
      </c>
      <c r="E65" s="38" t="s">
        <v>82</v>
      </c>
      <c r="F65" s="38" t="s">
        <v>113</v>
      </c>
      <c r="G65" s="39" t="s">
        <v>81</v>
      </c>
      <c r="H65" s="40">
        <v>24.97</v>
      </c>
      <c r="I65" s="39">
        <v>3</v>
      </c>
      <c r="J65" s="41">
        <v>112.65</v>
      </c>
      <c r="K65" s="42"/>
      <c r="L65" s="43">
        <f t="shared" si="0"/>
        <v>2812.8705</v>
      </c>
      <c r="M65" s="43">
        <f t="shared" si="1"/>
        <v>0</v>
      </c>
      <c r="N65" s="44">
        <f t="shared" si="2"/>
        <v>0</v>
      </c>
      <c r="O65" s="43">
        <f t="shared" ref="O65" si="60">ROUND(M65*SVS_UR_1_1,2)</f>
        <v>0</v>
      </c>
      <c r="P65" s="41">
        <f t="shared" si="9"/>
        <v>1</v>
      </c>
      <c r="Q65" s="42"/>
      <c r="R65" s="43">
        <f t="shared" si="5"/>
        <v>24.97</v>
      </c>
      <c r="S65" s="43">
        <f t="shared" si="6"/>
        <v>0</v>
      </c>
      <c r="T65" s="44">
        <f t="shared" si="7"/>
        <v>0</v>
      </c>
      <c r="U65" s="43" cm="1">
        <f t="array" ref="U65">ROUND(S65*SVS_GrR_1_1,2)</f>
        <v>0</v>
      </c>
    </row>
    <row r="66" spans="1:21" s="45" customFormat="1" ht="24">
      <c r="A66" s="37">
        <f>MAX($A$11:A65)+1</f>
        <v>56</v>
      </c>
      <c r="B66" s="46" t="s">
        <v>576</v>
      </c>
      <c r="C66" s="248">
        <v>1</v>
      </c>
      <c r="D66" s="248">
        <v>10</v>
      </c>
      <c r="E66" s="38" t="s">
        <v>82</v>
      </c>
      <c r="F66" s="38" t="s">
        <v>113</v>
      </c>
      <c r="G66" s="39" t="s">
        <v>81</v>
      </c>
      <c r="H66" s="40">
        <v>45.13</v>
      </c>
      <c r="I66" s="39">
        <v>3</v>
      </c>
      <c r="J66" s="41">
        <v>112.65</v>
      </c>
      <c r="K66" s="42"/>
      <c r="L66" s="43">
        <f t="shared" si="0"/>
        <v>5083.8945000000003</v>
      </c>
      <c r="M66" s="43">
        <f t="shared" si="1"/>
        <v>0</v>
      </c>
      <c r="N66" s="44">
        <f t="shared" si="2"/>
        <v>0</v>
      </c>
      <c r="O66" s="43">
        <f t="shared" ref="O66" si="61">ROUND(M66*SVS_UR_1_1,2)</f>
        <v>0</v>
      </c>
      <c r="P66" s="41">
        <f t="shared" si="9"/>
        <v>1</v>
      </c>
      <c r="Q66" s="42"/>
      <c r="R66" s="43">
        <f t="shared" si="5"/>
        <v>45.13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 ht="24">
      <c r="A67" s="37">
        <f>MAX($A$11:A66)+1</f>
        <v>57</v>
      </c>
      <c r="B67" s="46" t="s">
        <v>576</v>
      </c>
      <c r="C67" s="248">
        <v>1</v>
      </c>
      <c r="D67" s="248">
        <v>9</v>
      </c>
      <c r="E67" s="38" t="s">
        <v>79</v>
      </c>
      <c r="F67" s="38" t="s">
        <v>577</v>
      </c>
      <c r="G67" s="39" t="s">
        <v>78</v>
      </c>
      <c r="H67" s="40">
        <v>19.64</v>
      </c>
      <c r="I67" s="39">
        <v>2</v>
      </c>
      <c r="J67" s="41">
        <v>75.099999999999994</v>
      </c>
      <c r="K67" s="42"/>
      <c r="L67" s="43">
        <f t="shared" si="0"/>
        <v>1474.9639999999999</v>
      </c>
      <c r="M67" s="43">
        <f t="shared" si="1"/>
        <v>0</v>
      </c>
      <c r="N67" s="44">
        <f t="shared" si="2"/>
        <v>0</v>
      </c>
      <c r="O67" s="43">
        <f t="shared" ref="O67" si="62">ROUND(M67*SVS_UR_1_1,2)</f>
        <v>0</v>
      </c>
      <c r="P67" s="41">
        <f t="shared" si="9"/>
        <v>1</v>
      </c>
      <c r="Q67" s="42"/>
      <c r="R67" s="43">
        <f t="shared" si="5"/>
        <v>19.64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 ht="24">
      <c r="A68" s="37">
        <f>MAX($A$11:A67)+1</f>
        <v>58</v>
      </c>
      <c r="B68" s="46" t="s">
        <v>576</v>
      </c>
      <c r="C68" s="248">
        <v>1</v>
      </c>
      <c r="D68" s="248">
        <v>8</v>
      </c>
      <c r="E68" s="38" t="s">
        <v>79</v>
      </c>
      <c r="F68" s="38" t="s">
        <v>73</v>
      </c>
      <c r="G68" s="39" t="s">
        <v>78</v>
      </c>
      <c r="H68" s="40">
        <v>19.989999999999998</v>
      </c>
      <c r="I68" s="39">
        <v>2</v>
      </c>
      <c r="J68" s="41">
        <v>75.099999999999994</v>
      </c>
      <c r="K68" s="42"/>
      <c r="L68" s="43">
        <f t="shared" si="0"/>
        <v>1501.2489999999998</v>
      </c>
      <c r="M68" s="43">
        <f t="shared" si="1"/>
        <v>0</v>
      </c>
      <c r="N68" s="44">
        <f t="shared" si="2"/>
        <v>0</v>
      </c>
      <c r="O68" s="43">
        <f t="shared" ref="O68" si="63">ROUND(M68*SVS_UR_1_1,2)</f>
        <v>0</v>
      </c>
      <c r="P68" s="41">
        <f t="shared" si="9"/>
        <v>1</v>
      </c>
      <c r="Q68" s="42"/>
      <c r="R68" s="43">
        <f t="shared" si="5"/>
        <v>19.989999999999998</v>
      </c>
      <c r="S68" s="43">
        <f t="shared" si="6"/>
        <v>0</v>
      </c>
      <c r="T68" s="44">
        <f t="shared" si="7"/>
        <v>0</v>
      </c>
      <c r="U68" s="43" cm="1">
        <f t="array" ref="U68">ROUND(S68*SVS_GrR_1_1,2)</f>
        <v>0</v>
      </c>
    </row>
    <row r="69" spans="1:21" s="45" customFormat="1" ht="24">
      <c r="A69" s="37">
        <f>MAX($A$11:A68)+1</f>
        <v>59</v>
      </c>
      <c r="B69" s="46" t="s">
        <v>576</v>
      </c>
      <c r="C69" s="248">
        <v>1</v>
      </c>
      <c r="D69" s="248">
        <v>7</v>
      </c>
      <c r="E69" s="38" t="s">
        <v>82</v>
      </c>
      <c r="F69" s="38" t="s">
        <v>113</v>
      </c>
      <c r="G69" s="39" t="s">
        <v>81</v>
      </c>
      <c r="H69" s="40">
        <v>0.9</v>
      </c>
      <c r="I69" s="39">
        <v>3</v>
      </c>
      <c r="J69" s="41">
        <v>112.65</v>
      </c>
      <c r="K69" s="42"/>
      <c r="L69" s="43">
        <f t="shared" si="0"/>
        <v>101.38500000000001</v>
      </c>
      <c r="M69" s="43">
        <f t="shared" si="1"/>
        <v>0</v>
      </c>
      <c r="N69" s="44">
        <f t="shared" si="2"/>
        <v>0</v>
      </c>
      <c r="O69" s="43">
        <f t="shared" ref="O69" si="64">ROUND(M69*SVS_UR_1_1,2)</f>
        <v>0</v>
      </c>
      <c r="P69" s="41">
        <f t="shared" si="9"/>
        <v>1</v>
      </c>
      <c r="Q69" s="42"/>
      <c r="R69" s="43">
        <f t="shared" si="5"/>
        <v>0.9</v>
      </c>
      <c r="S69" s="43">
        <f t="shared" si="6"/>
        <v>0</v>
      </c>
      <c r="T69" s="44">
        <f t="shared" si="7"/>
        <v>0</v>
      </c>
      <c r="U69" s="43" cm="1">
        <f t="array" ref="U69">ROUND(S69*SVS_GrR_1_1,2)</f>
        <v>0</v>
      </c>
    </row>
    <row r="70" spans="1:21" s="45" customFormat="1" ht="24">
      <c r="A70" s="37">
        <f>MAX($A$11:A69)+1</f>
        <v>60</v>
      </c>
      <c r="B70" s="46" t="s">
        <v>576</v>
      </c>
      <c r="C70" s="248">
        <v>1</v>
      </c>
      <c r="D70" s="248">
        <v>6</v>
      </c>
      <c r="E70" s="38" t="s">
        <v>241</v>
      </c>
      <c r="F70" s="38" t="s">
        <v>577</v>
      </c>
      <c r="G70" s="39" t="s">
        <v>42</v>
      </c>
      <c r="H70" s="40">
        <v>3.34</v>
      </c>
      <c r="I70" s="39">
        <v>0.23</v>
      </c>
      <c r="J70" s="41">
        <v>12</v>
      </c>
      <c r="K70" s="42"/>
      <c r="L70" s="43">
        <f t="shared" si="0"/>
        <v>40.08</v>
      </c>
      <c r="M70" s="43">
        <f t="shared" si="1"/>
        <v>0</v>
      </c>
      <c r="N70" s="44">
        <f t="shared" si="2"/>
        <v>0</v>
      </c>
      <c r="O70" s="43">
        <f t="shared" ref="O70" si="65">ROUND(M70*SVS_UR_1_1,2)</f>
        <v>0</v>
      </c>
      <c r="P70" s="138"/>
      <c r="Q70" s="138"/>
      <c r="R70" s="138"/>
      <c r="S70" s="138"/>
      <c r="T70" s="138"/>
      <c r="U70" s="138"/>
    </row>
    <row r="71" spans="1:21" s="45" customFormat="1" ht="24">
      <c r="A71" s="37">
        <f>MAX($A$11:A70)+1</f>
        <v>61</v>
      </c>
      <c r="B71" s="46" t="s">
        <v>576</v>
      </c>
      <c r="C71" s="248">
        <v>1</v>
      </c>
      <c r="D71" s="248">
        <v>5</v>
      </c>
      <c r="E71" s="38" t="s">
        <v>84</v>
      </c>
      <c r="F71" s="38" t="s">
        <v>577</v>
      </c>
      <c r="G71" s="39" t="s">
        <v>83</v>
      </c>
      <c r="H71" s="40">
        <v>8.06</v>
      </c>
      <c r="I71" s="39">
        <v>3</v>
      </c>
      <c r="J71" s="41">
        <v>112.65</v>
      </c>
      <c r="K71" s="42"/>
      <c r="L71" s="43">
        <f t="shared" si="0"/>
        <v>907.95900000000006</v>
      </c>
      <c r="M71" s="43">
        <f t="shared" si="1"/>
        <v>0</v>
      </c>
      <c r="N71" s="44">
        <f t="shared" si="2"/>
        <v>0</v>
      </c>
      <c r="O71" s="43">
        <f t="shared" ref="O71" si="66">ROUND(M71*SVS_UR_1_1,2)</f>
        <v>0</v>
      </c>
      <c r="P71" s="41">
        <f t="shared" si="9"/>
        <v>1</v>
      </c>
      <c r="Q71" s="42"/>
      <c r="R71" s="43">
        <f t="shared" si="5"/>
        <v>8.06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 ht="24">
      <c r="A72" s="37">
        <f>MAX($A$11:A71)+1</f>
        <v>62</v>
      </c>
      <c r="B72" s="46" t="s">
        <v>576</v>
      </c>
      <c r="C72" s="248">
        <v>1</v>
      </c>
      <c r="D72" s="248">
        <v>4</v>
      </c>
      <c r="E72" s="38" t="s">
        <v>82</v>
      </c>
      <c r="F72" s="38" t="s">
        <v>113</v>
      </c>
      <c r="G72" s="39" t="s">
        <v>81</v>
      </c>
      <c r="H72" s="40">
        <v>12.51</v>
      </c>
      <c r="I72" s="39">
        <v>3</v>
      </c>
      <c r="J72" s="41">
        <v>112.65</v>
      </c>
      <c r="K72" s="42"/>
      <c r="L72" s="43">
        <f t="shared" si="0"/>
        <v>1409.2515000000001</v>
      </c>
      <c r="M72" s="43">
        <f t="shared" si="1"/>
        <v>0</v>
      </c>
      <c r="N72" s="44">
        <f t="shared" si="2"/>
        <v>0</v>
      </c>
      <c r="O72" s="43">
        <f t="shared" ref="O72" si="67">ROUND(M72*SVS_UR_1_1,2)</f>
        <v>0</v>
      </c>
      <c r="P72" s="41">
        <f t="shared" si="9"/>
        <v>1</v>
      </c>
      <c r="Q72" s="42"/>
      <c r="R72" s="43">
        <f t="shared" si="5"/>
        <v>12.51</v>
      </c>
      <c r="S72" s="43">
        <f t="shared" si="6"/>
        <v>0</v>
      </c>
      <c r="T72" s="44">
        <f t="shared" si="7"/>
        <v>0</v>
      </c>
      <c r="U72" s="43" cm="1">
        <f t="array" ref="U72">ROUND(S72*SVS_GrR_1_1,2)</f>
        <v>0</v>
      </c>
    </row>
    <row r="73" spans="1:21" s="45" customFormat="1" ht="24">
      <c r="A73" s="37">
        <f>MAX($A$11:A72)+1</f>
        <v>63</v>
      </c>
      <c r="B73" s="46" t="s">
        <v>576</v>
      </c>
      <c r="C73" s="248">
        <v>1</v>
      </c>
      <c r="D73" s="248">
        <v>3</v>
      </c>
      <c r="E73" s="38" t="s">
        <v>579</v>
      </c>
      <c r="F73" s="38" t="s">
        <v>73</v>
      </c>
      <c r="G73" s="39" t="s">
        <v>80</v>
      </c>
      <c r="H73" s="40">
        <v>11.74</v>
      </c>
      <c r="I73" s="39">
        <v>2</v>
      </c>
      <c r="J73" s="41">
        <v>75.099999999999994</v>
      </c>
      <c r="K73" s="42"/>
      <c r="L73" s="43">
        <f t="shared" si="0"/>
        <v>881.67399999999998</v>
      </c>
      <c r="M73" s="43">
        <f t="shared" si="1"/>
        <v>0</v>
      </c>
      <c r="N73" s="44">
        <f t="shared" si="2"/>
        <v>0</v>
      </c>
      <c r="O73" s="43">
        <f t="shared" ref="O73" si="68">ROUND(M73*SVS_UR_1_1,2)</f>
        <v>0</v>
      </c>
      <c r="P73" s="41">
        <f t="shared" si="9"/>
        <v>1</v>
      </c>
      <c r="Q73" s="42"/>
      <c r="R73" s="43">
        <f t="shared" si="5"/>
        <v>11.74</v>
      </c>
      <c r="S73" s="43">
        <f t="shared" si="6"/>
        <v>0</v>
      </c>
      <c r="T73" s="44">
        <f t="shared" si="7"/>
        <v>0</v>
      </c>
      <c r="U73" s="43" cm="1">
        <f t="array" ref="U73">ROUND(S73*SVS_GrR_1_1,2)</f>
        <v>0</v>
      </c>
    </row>
    <row r="74" spans="1:21" s="45" customFormat="1" ht="24">
      <c r="A74" s="37">
        <f>MAX($A$11:A73)+1</f>
        <v>64</v>
      </c>
      <c r="B74" s="46" t="s">
        <v>576</v>
      </c>
      <c r="C74" s="248">
        <v>1</v>
      </c>
      <c r="D74" s="248">
        <v>2</v>
      </c>
      <c r="E74" s="38" t="s">
        <v>211</v>
      </c>
      <c r="F74" s="38" t="s">
        <v>73</v>
      </c>
      <c r="G74" s="39" t="s">
        <v>80</v>
      </c>
      <c r="H74" s="40">
        <v>41.33</v>
      </c>
      <c r="I74" s="39">
        <v>2</v>
      </c>
      <c r="J74" s="41">
        <v>75.099999999999994</v>
      </c>
      <c r="K74" s="42"/>
      <c r="L74" s="43">
        <f t="shared" si="0"/>
        <v>3103.8829999999998</v>
      </c>
      <c r="M74" s="43">
        <f t="shared" si="1"/>
        <v>0</v>
      </c>
      <c r="N74" s="44">
        <f t="shared" si="2"/>
        <v>0</v>
      </c>
      <c r="O74" s="43">
        <f t="shared" ref="O74" si="69">ROUND(M74*SVS_UR_1_1,2)</f>
        <v>0</v>
      </c>
      <c r="P74" s="41">
        <f t="shared" si="9"/>
        <v>1</v>
      </c>
      <c r="Q74" s="42"/>
      <c r="R74" s="43">
        <f t="shared" si="5"/>
        <v>41.33</v>
      </c>
      <c r="S74" s="43">
        <f t="shared" si="6"/>
        <v>0</v>
      </c>
      <c r="T74" s="44">
        <f t="shared" si="7"/>
        <v>0</v>
      </c>
      <c r="U74" s="43" cm="1">
        <f t="array" ref="U74">ROUND(S74*SVS_GrR_1_1,2)</f>
        <v>0</v>
      </c>
    </row>
    <row r="75" spans="1:21" s="45" customFormat="1" ht="24">
      <c r="A75" s="37">
        <f>MAX($A$11:A74)+1</f>
        <v>65</v>
      </c>
      <c r="B75" s="46" t="s">
        <v>576</v>
      </c>
      <c r="C75" s="248">
        <v>1</v>
      </c>
      <c r="D75" s="248">
        <v>1</v>
      </c>
      <c r="E75" s="38" t="s">
        <v>96</v>
      </c>
      <c r="F75" s="38" t="s">
        <v>113</v>
      </c>
      <c r="G75" s="39" t="s">
        <v>95</v>
      </c>
      <c r="H75" s="40">
        <v>12.77</v>
      </c>
      <c r="I75" s="39">
        <v>5</v>
      </c>
      <c r="J75" s="41">
        <v>187.75</v>
      </c>
      <c r="K75" s="42"/>
      <c r="L75" s="43">
        <f t="shared" ref="L75:L108" si="70">H75*J75</f>
        <v>2397.5675000000001</v>
      </c>
      <c r="M75" s="43">
        <f t="shared" ref="M75:M108" si="71">IFERROR(L75/K75,0)</f>
        <v>0</v>
      </c>
      <c r="N75" s="44">
        <f t="shared" ref="N75:N108" si="72">IF(O75&gt;0,O75/J75,0)</f>
        <v>0</v>
      </c>
      <c r="O75" s="43">
        <f t="shared" ref="O75" si="73">ROUND(M75*SVS_UR_1_1,2)</f>
        <v>0</v>
      </c>
      <c r="P75" s="41">
        <f t="shared" si="9"/>
        <v>1</v>
      </c>
      <c r="Q75" s="42"/>
      <c r="R75" s="43">
        <f t="shared" ref="R75:R107" si="74">H75*P75</f>
        <v>12.77</v>
      </c>
      <c r="S75" s="43">
        <f t="shared" ref="S75:S107" si="75">IFERROR(R75/Q75,0)</f>
        <v>0</v>
      </c>
      <c r="T75" s="44">
        <f t="shared" ref="T75:T107" si="76">IF(U75&gt;0,U75/P75,0)</f>
        <v>0</v>
      </c>
      <c r="U75" s="43" cm="1">
        <f t="array" ref="U75">ROUND(S75*SVS_GrR_1_1,2)</f>
        <v>0</v>
      </c>
    </row>
    <row r="76" spans="1:21" s="45" customFormat="1" ht="24">
      <c r="A76" s="37">
        <f>MAX($A$11:A75)+1</f>
        <v>66</v>
      </c>
      <c r="B76" s="46" t="s">
        <v>576</v>
      </c>
      <c r="C76" s="248">
        <v>-1</v>
      </c>
      <c r="D76" s="248">
        <v>30</v>
      </c>
      <c r="E76" s="38" t="s">
        <v>580</v>
      </c>
      <c r="F76" s="38" t="s">
        <v>581</v>
      </c>
      <c r="G76" s="39" t="s">
        <v>65</v>
      </c>
      <c r="H76" s="40">
        <v>53.83</v>
      </c>
      <c r="I76" s="39">
        <v>3</v>
      </c>
      <c r="J76" s="41">
        <v>112.65</v>
      </c>
      <c r="K76" s="42"/>
      <c r="L76" s="43">
        <f t="shared" si="70"/>
        <v>6063.9494999999997</v>
      </c>
      <c r="M76" s="43">
        <f t="shared" si="71"/>
        <v>0</v>
      </c>
      <c r="N76" s="44">
        <f t="shared" si="72"/>
        <v>0</v>
      </c>
      <c r="O76" s="43">
        <f t="shared" ref="O76" si="77">ROUND(M76*SVS_UR_1_1,2)</f>
        <v>0</v>
      </c>
      <c r="P76" s="41">
        <f t="shared" si="9"/>
        <v>1</v>
      </c>
      <c r="Q76" s="42"/>
      <c r="R76" s="43">
        <f t="shared" si="74"/>
        <v>53.83</v>
      </c>
      <c r="S76" s="43">
        <f t="shared" si="75"/>
        <v>0</v>
      </c>
      <c r="T76" s="44">
        <f t="shared" si="76"/>
        <v>0</v>
      </c>
      <c r="U76" s="43" cm="1">
        <f t="array" ref="U76">ROUND(S76*SVS_GrR_1_1,2)</f>
        <v>0</v>
      </c>
    </row>
    <row r="77" spans="1:21" s="45" customFormat="1" ht="24">
      <c r="A77" s="37">
        <f>MAX($A$11:A76)+1</f>
        <v>67</v>
      </c>
      <c r="B77" s="46" t="s">
        <v>576</v>
      </c>
      <c r="C77" s="248">
        <v>-1</v>
      </c>
      <c r="D77" s="248">
        <v>29</v>
      </c>
      <c r="E77" s="38" t="s">
        <v>580</v>
      </c>
      <c r="F77" s="38" t="s">
        <v>581</v>
      </c>
      <c r="G77" s="39" t="s">
        <v>65</v>
      </c>
      <c r="H77" s="40">
        <v>57.87</v>
      </c>
      <c r="I77" s="39">
        <v>3</v>
      </c>
      <c r="J77" s="41">
        <v>112.65</v>
      </c>
      <c r="K77" s="42"/>
      <c r="L77" s="43">
        <f t="shared" si="70"/>
        <v>6519.0555000000004</v>
      </c>
      <c r="M77" s="43">
        <f t="shared" si="71"/>
        <v>0</v>
      </c>
      <c r="N77" s="44">
        <f t="shared" si="72"/>
        <v>0</v>
      </c>
      <c r="O77" s="43">
        <f t="shared" ref="O77" si="78">ROUND(M77*SVS_UR_1_1,2)</f>
        <v>0</v>
      </c>
      <c r="P77" s="41">
        <f t="shared" ref="P77:P107" si="79">IF(I77&gt;=1,1,0)</f>
        <v>1</v>
      </c>
      <c r="Q77" s="42"/>
      <c r="R77" s="43">
        <f t="shared" si="74"/>
        <v>57.87</v>
      </c>
      <c r="S77" s="43">
        <f t="shared" si="75"/>
        <v>0</v>
      </c>
      <c r="T77" s="44">
        <f t="shared" si="76"/>
        <v>0</v>
      </c>
      <c r="U77" s="43" cm="1">
        <f t="array" ref="U77">ROUND(S77*SVS_GrR_1_1,2)</f>
        <v>0</v>
      </c>
    </row>
    <row r="78" spans="1:21" s="45" customFormat="1" ht="24">
      <c r="A78" s="37">
        <f>MAX($A$11:A77)+1</f>
        <v>68</v>
      </c>
      <c r="B78" s="46" t="s">
        <v>576</v>
      </c>
      <c r="C78" s="248">
        <v>-1</v>
      </c>
      <c r="D78" s="248">
        <v>28</v>
      </c>
      <c r="E78" s="38" t="s">
        <v>84</v>
      </c>
      <c r="F78" s="38" t="s">
        <v>352</v>
      </c>
      <c r="G78" s="39" t="s">
        <v>83</v>
      </c>
      <c r="H78" s="40">
        <v>2.65</v>
      </c>
      <c r="I78" s="39">
        <v>3</v>
      </c>
      <c r="J78" s="41">
        <v>112.65</v>
      </c>
      <c r="K78" s="42"/>
      <c r="L78" s="43">
        <f t="shared" si="70"/>
        <v>298.52249999999998</v>
      </c>
      <c r="M78" s="43">
        <f t="shared" si="71"/>
        <v>0</v>
      </c>
      <c r="N78" s="44">
        <f t="shared" si="72"/>
        <v>0</v>
      </c>
      <c r="O78" s="43">
        <f t="shared" ref="O78" si="80">ROUND(M78*SVS_UR_1_1,2)</f>
        <v>0</v>
      </c>
      <c r="P78" s="41">
        <f t="shared" si="79"/>
        <v>1</v>
      </c>
      <c r="Q78" s="42"/>
      <c r="R78" s="43">
        <f t="shared" si="74"/>
        <v>2.65</v>
      </c>
      <c r="S78" s="43">
        <f t="shared" si="75"/>
        <v>0</v>
      </c>
      <c r="T78" s="44">
        <f t="shared" si="76"/>
        <v>0</v>
      </c>
      <c r="U78" s="43" cm="1">
        <f t="array" ref="U78">ROUND(S78*SVS_GrR_1_1,2)</f>
        <v>0</v>
      </c>
    </row>
    <row r="79" spans="1:21" s="45" customFormat="1" ht="24">
      <c r="A79" s="37">
        <f>MAX($A$11:A78)+1</f>
        <v>69</v>
      </c>
      <c r="B79" s="46" t="s">
        <v>576</v>
      </c>
      <c r="C79" s="248">
        <v>-1</v>
      </c>
      <c r="D79" s="248">
        <v>27</v>
      </c>
      <c r="E79" s="38" t="s">
        <v>241</v>
      </c>
      <c r="F79" s="38" t="s">
        <v>577</v>
      </c>
      <c r="G79" s="39" t="s">
        <v>42</v>
      </c>
      <c r="H79" s="40">
        <v>2.74</v>
      </c>
      <c r="I79" s="39">
        <v>0.23</v>
      </c>
      <c r="J79" s="41">
        <v>12</v>
      </c>
      <c r="K79" s="42"/>
      <c r="L79" s="43">
        <f t="shared" si="70"/>
        <v>32.880000000000003</v>
      </c>
      <c r="M79" s="43">
        <f t="shared" si="71"/>
        <v>0</v>
      </c>
      <c r="N79" s="44">
        <f t="shared" si="72"/>
        <v>0</v>
      </c>
      <c r="O79" s="43">
        <f t="shared" ref="O79" si="81">ROUND(M79*SVS_UR_1_1,2)</f>
        <v>0</v>
      </c>
      <c r="P79" s="138"/>
      <c r="Q79" s="138"/>
      <c r="R79" s="138"/>
      <c r="S79" s="138"/>
      <c r="T79" s="138"/>
      <c r="U79" s="138"/>
    </row>
    <row r="80" spans="1:21" s="45" customFormat="1" ht="24">
      <c r="A80" s="37">
        <f>MAX($A$11:A79)+1</f>
        <v>70</v>
      </c>
      <c r="B80" s="46" t="s">
        <v>576</v>
      </c>
      <c r="C80" s="248">
        <v>-1</v>
      </c>
      <c r="D80" s="248">
        <v>26</v>
      </c>
      <c r="E80" s="38" t="s">
        <v>82</v>
      </c>
      <c r="F80" s="38" t="s">
        <v>113</v>
      </c>
      <c r="G80" s="39" t="s">
        <v>81</v>
      </c>
      <c r="H80" s="40">
        <v>13.88</v>
      </c>
      <c r="I80" s="39">
        <v>3</v>
      </c>
      <c r="J80" s="41">
        <v>112.65</v>
      </c>
      <c r="K80" s="42"/>
      <c r="L80" s="43">
        <f t="shared" si="70"/>
        <v>1563.5820000000001</v>
      </c>
      <c r="M80" s="43">
        <f t="shared" si="71"/>
        <v>0</v>
      </c>
      <c r="N80" s="44">
        <f t="shared" si="72"/>
        <v>0</v>
      </c>
      <c r="O80" s="43">
        <f t="shared" ref="O80" si="82">ROUND(M80*SVS_UR_1_1,2)</f>
        <v>0</v>
      </c>
      <c r="P80" s="41">
        <f t="shared" si="79"/>
        <v>1</v>
      </c>
      <c r="Q80" s="42"/>
      <c r="R80" s="43">
        <f t="shared" si="74"/>
        <v>13.88</v>
      </c>
      <c r="S80" s="43">
        <f t="shared" si="75"/>
        <v>0</v>
      </c>
      <c r="T80" s="44">
        <f t="shared" si="76"/>
        <v>0</v>
      </c>
      <c r="U80" s="43" cm="1">
        <f t="array" ref="U80">ROUND(S80*SVS_GrR_1_1,2)</f>
        <v>0</v>
      </c>
    </row>
    <row r="81" spans="1:21" s="45" customFormat="1" ht="24">
      <c r="A81" s="37">
        <f>MAX($A$11:A80)+1</f>
        <v>71</v>
      </c>
      <c r="B81" s="46" t="s">
        <v>576</v>
      </c>
      <c r="C81" s="248">
        <v>-1</v>
      </c>
      <c r="D81" s="248">
        <v>25</v>
      </c>
      <c r="E81" s="38" t="s">
        <v>146</v>
      </c>
      <c r="F81" s="38" t="s">
        <v>69</v>
      </c>
      <c r="G81" s="39" t="s">
        <v>88</v>
      </c>
      <c r="H81" s="40">
        <v>8.98</v>
      </c>
      <c r="I81" s="39">
        <v>5</v>
      </c>
      <c r="J81" s="41">
        <v>187.75</v>
      </c>
      <c r="K81" s="42"/>
      <c r="L81" s="43">
        <f t="shared" si="70"/>
        <v>1685.9950000000001</v>
      </c>
      <c r="M81" s="43">
        <f t="shared" si="71"/>
        <v>0</v>
      </c>
      <c r="N81" s="44">
        <f t="shared" si="72"/>
        <v>0</v>
      </c>
      <c r="O81" s="43">
        <f t="shared" ref="O81" si="83">ROUND(M81*SVS_UR_1_1,2)</f>
        <v>0</v>
      </c>
      <c r="P81" s="41">
        <f t="shared" si="79"/>
        <v>1</v>
      </c>
      <c r="Q81" s="42"/>
      <c r="R81" s="43">
        <f t="shared" si="74"/>
        <v>8.98</v>
      </c>
      <c r="S81" s="43">
        <f t="shared" si="75"/>
        <v>0</v>
      </c>
      <c r="T81" s="44">
        <f t="shared" si="76"/>
        <v>0</v>
      </c>
      <c r="U81" s="43" cm="1">
        <f t="array" ref="U81">ROUND(S81*SVS_GrR_1_1,2)</f>
        <v>0</v>
      </c>
    </row>
    <row r="82" spans="1:21" s="45" customFormat="1" ht="24">
      <c r="A82" s="37">
        <f>MAX($A$11:A81)+1</f>
        <v>72</v>
      </c>
      <c r="B82" s="46" t="s">
        <v>576</v>
      </c>
      <c r="C82" s="248">
        <v>-1</v>
      </c>
      <c r="D82" s="248">
        <v>24</v>
      </c>
      <c r="E82" s="38" t="s">
        <v>580</v>
      </c>
      <c r="F82" s="38" t="s">
        <v>352</v>
      </c>
      <c r="G82" s="39" t="s">
        <v>65</v>
      </c>
      <c r="H82" s="40">
        <v>63.87</v>
      </c>
      <c r="I82" s="39">
        <v>3</v>
      </c>
      <c r="J82" s="41">
        <v>112.65</v>
      </c>
      <c r="K82" s="42"/>
      <c r="L82" s="43">
        <f t="shared" si="70"/>
        <v>7194.9555</v>
      </c>
      <c r="M82" s="43">
        <f t="shared" si="71"/>
        <v>0</v>
      </c>
      <c r="N82" s="44">
        <f t="shared" si="72"/>
        <v>0</v>
      </c>
      <c r="O82" s="43">
        <f t="shared" ref="O82" si="84">ROUND(M82*SVS_UR_1_1,2)</f>
        <v>0</v>
      </c>
      <c r="P82" s="41">
        <f t="shared" si="79"/>
        <v>1</v>
      </c>
      <c r="Q82" s="42"/>
      <c r="R82" s="43">
        <f t="shared" si="74"/>
        <v>63.87</v>
      </c>
      <c r="S82" s="43">
        <f t="shared" si="75"/>
        <v>0</v>
      </c>
      <c r="T82" s="44">
        <f t="shared" si="76"/>
        <v>0</v>
      </c>
      <c r="U82" s="43" cm="1">
        <f t="array" ref="U82">ROUND(S82*SVS_GrR_1_1,2)</f>
        <v>0</v>
      </c>
    </row>
    <row r="83" spans="1:21" s="45" customFormat="1" ht="24">
      <c r="A83" s="37">
        <f>MAX($A$11:A82)+1</f>
        <v>73</v>
      </c>
      <c r="B83" s="46" t="s">
        <v>576</v>
      </c>
      <c r="C83" s="248">
        <v>-1</v>
      </c>
      <c r="D83" s="248">
        <v>23</v>
      </c>
      <c r="E83" s="38" t="s">
        <v>82</v>
      </c>
      <c r="F83" s="38" t="s">
        <v>352</v>
      </c>
      <c r="G83" s="39" t="s">
        <v>81</v>
      </c>
      <c r="H83" s="40">
        <v>3.18</v>
      </c>
      <c r="I83" s="39">
        <v>3</v>
      </c>
      <c r="J83" s="41">
        <v>112.65</v>
      </c>
      <c r="K83" s="42"/>
      <c r="L83" s="43">
        <f t="shared" si="70"/>
        <v>358.22700000000003</v>
      </c>
      <c r="M83" s="43">
        <f t="shared" si="71"/>
        <v>0</v>
      </c>
      <c r="N83" s="44">
        <f t="shared" si="72"/>
        <v>0</v>
      </c>
      <c r="O83" s="43">
        <f t="shared" ref="O83" si="85">ROUND(M83*SVS_UR_1_1,2)</f>
        <v>0</v>
      </c>
      <c r="P83" s="41">
        <f t="shared" si="79"/>
        <v>1</v>
      </c>
      <c r="Q83" s="42"/>
      <c r="R83" s="43">
        <f t="shared" si="74"/>
        <v>3.18</v>
      </c>
      <c r="S83" s="43">
        <f t="shared" si="75"/>
        <v>0</v>
      </c>
      <c r="T83" s="44">
        <f t="shared" si="76"/>
        <v>0</v>
      </c>
      <c r="U83" s="43" cm="1">
        <f t="array" ref="U83">ROUND(S83*SVS_GrR_1_1,2)</f>
        <v>0</v>
      </c>
    </row>
    <row r="84" spans="1:21" s="45" customFormat="1" ht="24">
      <c r="A84" s="37">
        <f>MAX($A$11:A83)+1</f>
        <v>74</v>
      </c>
      <c r="B84" s="46" t="s">
        <v>576</v>
      </c>
      <c r="C84" s="248">
        <v>-1</v>
      </c>
      <c r="D84" s="248">
        <v>22</v>
      </c>
      <c r="E84" s="38" t="s">
        <v>582</v>
      </c>
      <c r="F84" s="38" t="s">
        <v>577</v>
      </c>
      <c r="G84" s="39" t="s">
        <v>40</v>
      </c>
      <c r="H84" s="40">
        <v>63.11</v>
      </c>
      <c r="I84" s="39">
        <v>5</v>
      </c>
      <c r="J84" s="41">
        <v>187.75</v>
      </c>
      <c r="K84" s="42"/>
      <c r="L84" s="43">
        <f t="shared" si="70"/>
        <v>11848.9025</v>
      </c>
      <c r="M84" s="43">
        <f t="shared" si="71"/>
        <v>0</v>
      </c>
      <c r="N84" s="44">
        <f t="shared" si="72"/>
        <v>0</v>
      </c>
      <c r="O84" s="43">
        <f t="shared" ref="O84" si="86">ROUND(M84*SVS_UR_1_1,2)</f>
        <v>0</v>
      </c>
      <c r="P84" s="41">
        <f t="shared" si="79"/>
        <v>1</v>
      </c>
      <c r="Q84" s="42"/>
      <c r="R84" s="43">
        <f t="shared" si="74"/>
        <v>63.11</v>
      </c>
      <c r="S84" s="43">
        <f t="shared" si="75"/>
        <v>0</v>
      </c>
      <c r="T84" s="44">
        <f t="shared" si="76"/>
        <v>0</v>
      </c>
      <c r="U84" s="43" cm="1">
        <f t="array" ref="U84">ROUND(S84*SVS_GrR_1_1,2)</f>
        <v>0</v>
      </c>
    </row>
    <row r="85" spans="1:21" s="45" customFormat="1" ht="24">
      <c r="A85" s="37">
        <f>MAX($A$11:A84)+1</f>
        <v>75</v>
      </c>
      <c r="B85" s="46" t="s">
        <v>576</v>
      </c>
      <c r="C85" s="248">
        <v>-1</v>
      </c>
      <c r="D85" s="248">
        <v>21</v>
      </c>
      <c r="E85" s="38" t="s">
        <v>147</v>
      </c>
      <c r="F85" s="38" t="s">
        <v>577</v>
      </c>
      <c r="G85" s="39" t="s">
        <v>42</v>
      </c>
      <c r="H85" s="40">
        <v>12.57</v>
      </c>
      <c r="I85" s="39">
        <v>0.23</v>
      </c>
      <c r="J85" s="41">
        <v>12</v>
      </c>
      <c r="K85" s="42"/>
      <c r="L85" s="43">
        <f t="shared" si="70"/>
        <v>150.84</v>
      </c>
      <c r="M85" s="43">
        <f t="shared" si="71"/>
        <v>0</v>
      </c>
      <c r="N85" s="44">
        <f t="shared" si="72"/>
        <v>0</v>
      </c>
      <c r="O85" s="43">
        <f t="shared" ref="O85" si="87">ROUND(M85*SVS_UR_1_1,2)</f>
        <v>0</v>
      </c>
      <c r="P85" s="138"/>
      <c r="Q85" s="138"/>
      <c r="R85" s="138"/>
      <c r="S85" s="138"/>
      <c r="T85" s="138"/>
      <c r="U85" s="138"/>
    </row>
    <row r="86" spans="1:21" s="45" customFormat="1" ht="24">
      <c r="A86" s="37">
        <f>MAX($A$11:A85)+1</f>
        <v>76</v>
      </c>
      <c r="B86" s="46" t="s">
        <v>576</v>
      </c>
      <c r="C86" s="248">
        <v>-1</v>
      </c>
      <c r="D86" s="248">
        <v>20</v>
      </c>
      <c r="E86" s="38" t="s">
        <v>82</v>
      </c>
      <c r="F86" s="38" t="s">
        <v>113</v>
      </c>
      <c r="G86" s="39" t="s">
        <v>81</v>
      </c>
      <c r="H86" s="40">
        <v>4.97</v>
      </c>
      <c r="I86" s="39">
        <v>3</v>
      </c>
      <c r="J86" s="41">
        <v>112.65</v>
      </c>
      <c r="K86" s="42"/>
      <c r="L86" s="43">
        <f t="shared" si="70"/>
        <v>559.87049999999999</v>
      </c>
      <c r="M86" s="43">
        <f t="shared" si="71"/>
        <v>0</v>
      </c>
      <c r="N86" s="44">
        <f t="shared" si="72"/>
        <v>0</v>
      </c>
      <c r="O86" s="43">
        <f t="shared" ref="O86" si="88">ROUND(M86*SVS_UR_1_1,2)</f>
        <v>0</v>
      </c>
      <c r="P86" s="41">
        <f t="shared" si="79"/>
        <v>1</v>
      </c>
      <c r="Q86" s="42"/>
      <c r="R86" s="43">
        <f t="shared" si="74"/>
        <v>4.97</v>
      </c>
      <c r="S86" s="43">
        <f t="shared" si="75"/>
        <v>0</v>
      </c>
      <c r="T86" s="44">
        <f t="shared" si="76"/>
        <v>0</v>
      </c>
      <c r="U86" s="43" cm="1">
        <f t="array" ref="U86">ROUND(S86*SVS_GrR_1_1,2)</f>
        <v>0</v>
      </c>
    </row>
    <row r="87" spans="1:21" s="45" customFormat="1" ht="24">
      <c r="A87" s="37">
        <f>MAX($A$11:A86)+1</f>
        <v>77</v>
      </c>
      <c r="B87" s="46" t="s">
        <v>576</v>
      </c>
      <c r="C87" s="248">
        <v>-1</v>
      </c>
      <c r="D87" s="248">
        <v>19</v>
      </c>
      <c r="E87" s="38" t="s">
        <v>84</v>
      </c>
      <c r="F87" s="38" t="s">
        <v>352</v>
      </c>
      <c r="G87" s="39" t="s">
        <v>83</v>
      </c>
      <c r="H87" s="40">
        <v>1.77</v>
      </c>
      <c r="I87" s="39">
        <v>3</v>
      </c>
      <c r="J87" s="41">
        <v>112.65</v>
      </c>
      <c r="K87" s="42"/>
      <c r="L87" s="43">
        <f t="shared" si="70"/>
        <v>199.3905</v>
      </c>
      <c r="M87" s="43">
        <f t="shared" si="71"/>
        <v>0</v>
      </c>
      <c r="N87" s="44">
        <f t="shared" si="72"/>
        <v>0</v>
      </c>
      <c r="O87" s="43">
        <f t="shared" ref="O87" si="89">ROUND(M87*SVS_UR_1_1,2)</f>
        <v>0</v>
      </c>
      <c r="P87" s="41">
        <f t="shared" si="79"/>
        <v>1</v>
      </c>
      <c r="Q87" s="42"/>
      <c r="R87" s="43">
        <f t="shared" si="74"/>
        <v>1.77</v>
      </c>
      <c r="S87" s="43">
        <f t="shared" si="75"/>
        <v>0</v>
      </c>
      <c r="T87" s="44">
        <f t="shared" si="76"/>
        <v>0</v>
      </c>
      <c r="U87" s="43" cm="1">
        <f t="array" ref="U87">ROUND(S87*SVS_GrR_1_1,2)</f>
        <v>0</v>
      </c>
    </row>
    <row r="88" spans="1:21" s="45" customFormat="1" ht="24">
      <c r="A88" s="37">
        <f>MAX($A$11:A87)+1</f>
        <v>78</v>
      </c>
      <c r="B88" s="46" t="s">
        <v>576</v>
      </c>
      <c r="C88" s="248">
        <v>-1</v>
      </c>
      <c r="D88" s="248">
        <v>18</v>
      </c>
      <c r="E88" s="38" t="s">
        <v>82</v>
      </c>
      <c r="F88" s="38" t="s">
        <v>577</v>
      </c>
      <c r="G88" s="39" t="s">
        <v>81</v>
      </c>
      <c r="H88" s="40">
        <v>7.13</v>
      </c>
      <c r="I88" s="39">
        <v>3</v>
      </c>
      <c r="J88" s="41">
        <v>112.65</v>
      </c>
      <c r="K88" s="42"/>
      <c r="L88" s="43">
        <f t="shared" si="70"/>
        <v>803.19450000000006</v>
      </c>
      <c r="M88" s="43">
        <f t="shared" si="71"/>
        <v>0</v>
      </c>
      <c r="N88" s="44">
        <f t="shared" si="72"/>
        <v>0</v>
      </c>
      <c r="O88" s="43">
        <f t="shared" ref="O88" si="90">ROUND(M88*SVS_UR_1_1,2)</f>
        <v>0</v>
      </c>
      <c r="P88" s="41">
        <f t="shared" si="79"/>
        <v>1</v>
      </c>
      <c r="Q88" s="42"/>
      <c r="R88" s="43">
        <f t="shared" si="74"/>
        <v>7.13</v>
      </c>
      <c r="S88" s="43">
        <f t="shared" si="75"/>
        <v>0</v>
      </c>
      <c r="T88" s="44">
        <f t="shared" si="76"/>
        <v>0</v>
      </c>
      <c r="U88" s="43" cm="1">
        <f t="array" ref="U88">ROUND(S88*SVS_GrR_1_1,2)</f>
        <v>0</v>
      </c>
    </row>
    <row r="89" spans="1:21" s="45" customFormat="1" ht="24">
      <c r="A89" s="37">
        <f>MAX($A$11:A88)+1</f>
        <v>79</v>
      </c>
      <c r="B89" s="46" t="s">
        <v>576</v>
      </c>
      <c r="C89" s="248">
        <v>-1</v>
      </c>
      <c r="D89" s="248">
        <v>17</v>
      </c>
      <c r="E89" s="38" t="s">
        <v>241</v>
      </c>
      <c r="F89" s="38" t="s">
        <v>577</v>
      </c>
      <c r="G89" s="39" t="s">
        <v>42</v>
      </c>
      <c r="H89" s="40">
        <v>4.0199999999999996</v>
      </c>
      <c r="I89" s="39">
        <v>0.23</v>
      </c>
      <c r="J89" s="41">
        <v>12</v>
      </c>
      <c r="K89" s="42"/>
      <c r="L89" s="43">
        <f t="shared" si="70"/>
        <v>48.239999999999995</v>
      </c>
      <c r="M89" s="43">
        <f t="shared" si="71"/>
        <v>0</v>
      </c>
      <c r="N89" s="44">
        <f t="shared" si="72"/>
        <v>0</v>
      </c>
      <c r="O89" s="43">
        <f t="shared" ref="O89" si="91">ROUND(M89*SVS_UR_1_1,2)</f>
        <v>0</v>
      </c>
      <c r="P89" s="138"/>
      <c r="Q89" s="138"/>
      <c r="R89" s="138"/>
      <c r="S89" s="138"/>
      <c r="T89" s="138"/>
      <c r="U89" s="138"/>
    </row>
    <row r="90" spans="1:21" s="45" customFormat="1" ht="24">
      <c r="A90" s="37">
        <f>MAX($A$11:A89)+1</f>
        <v>80</v>
      </c>
      <c r="B90" s="46" t="s">
        <v>576</v>
      </c>
      <c r="C90" s="248">
        <v>-1</v>
      </c>
      <c r="D90" s="248">
        <v>16</v>
      </c>
      <c r="E90" s="38" t="s">
        <v>580</v>
      </c>
      <c r="F90" s="38" t="s">
        <v>577</v>
      </c>
      <c r="G90" s="39" t="s">
        <v>65</v>
      </c>
      <c r="H90" s="40">
        <v>15.32</v>
      </c>
      <c r="I90" s="39">
        <v>3</v>
      </c>
      <c r="J90" s="41">
        <v>112.65</v>
      </c>
      <c r="K90" s="42"/>
      <c r="L90" s="43">
        <f t="shared" si="70"/>
        <v>1725.7980000000002</v>
      </c>
      <c r="M90" s="43">
        <f t="shared" si="71"/>
        <v>0</v>
      </c>
      <c r="N90" s="44">
        <f t="shared" si="72"/>
        <v>0</v>
      </c>
      <c r="O90" s="43">
        <f t="shared" ref="O90" si="92">ROUND(M90*SVS_UR_1_1,2)</f>
        <v>0</v>
      </c>
      <c r="P90" s="41">
        <f t="shared" si="79"/>
        <v>1</v>
      </c>
      <c r="Q90" s="42"/>
      <c r="R90" s="43">
        <f t="shared" si="74"/>
        <v>15.32</v>
      </c>
      <c r="S90" s="43">
        <f t="shared" si="75"/>
        <v>0</v>
      </c>
      <c r="T90" s="44">
        <f t="shared" si="76"/>
        <v>0</v>
      </c>
      <c r="U90" s="43" cm="1">
        <f t="array" ref="U90">ROUND(S90*SVS_GrR_1_1,2)</f>
        <v>0</v>
      </c>
    </row>
    <row r="91" spans="1:21" s="45" customFormat="1" ht="24">
      <c r="A91" s="37">
        <f>MAX($A$11:A90)+1</f>
        <v>81</v>
      </c>
      <c r="B91" s="46" t="s">
        <v>576</v>
      </c>
      <c r="C91" s="248">
        <v>-1</v>
      </c>
      <c r="D91" s="248">
        <v>15</v>
      </c>
      <c r="E91" s="38" t="s">
        <v>82</v>
      </c>
      <c r="F91" s="38" t="s">
        <v>113</v>
      </c>
      <c r="G91" s="39" t="s">
        <v>81</v>
      </c>
      <c r="H91" s="40">
        <v>6.07</v>
      </c>
      <c r="I91" s="39">
        <v>3</v>
      </c>
      <c r="J91" s="41">
        <v>112.65</v>
      </c>
      <c r="K91" s="42"/>
      <c r="L91" s="43">
        <f t="shared" si="70"/>
        <v>683.78550000000007</v>
      </c>
      <c r="M91" s="43">
        <f t="shared" si="71"/>
        <v>0</v>
      </c>
      <c r="N91" s="44">
        <f t="shared" si="72"/>
        <v>0</v>
      </c>
      <c r="O91" s="43">
        <f t="shared" ref="O91" si="93">ROUND(M91*SVS_UR_1_1,2)</f>
        <v>0</v>
      </c>
      <c r="P91" s="41">
        <f t="shared" si="79"/>
        <v>1</v>
      </c>
      <c r="Q91" s="42"/>
      <c r="R91" s="43">
        <f t="shared" si="74"/>
        <v>6.07</v>
      </c>
      <c r="S91" s="43">
        <f t="shared" si="75"/>
        <v>0</v>
      </c>
      <c r="T91" s="44">
        <f t="shared" si="76"/>
        <v>0</v>
      </c>
      <c r="U91" s="43" cm="1">
        <f t="array" ref="U91">ROUND(S91*SVS_GrR_1_1,2)</f>
        <v>0</v>
      </c>
    </row>
    <row r="92" spans="1:21" s="45" customFormat="1" ht="24">
      <c r="A92" s="37">
        <f>MAX($A$11:A91)+1</f>
        <v>82</v>
      </c>
      <c r="B92" s="46" t="s">
        <v>576</v>
      </c>
      <c r="C92" s="248">
        <v>-1</v>
      </c>
      <c r="D92" s="248">
        <v>14</v>
      </c>
      <c r="E92" s="38" t="s">
        <v>147</v>
      </c>
      <c r="F92" s="38" t="s">
        <v>577</v>
      </c>
      <c r="G92" s="39" t="s">
        <v>42</v>
      </c>
      <c r="H92" s="40">
        <v>22.49</v>
      </c>
      <c r="I92" s="39">
        <v>0.23</v>
      </c>
      <c r="J92" s="41">
        <v>12</v>
      </c>
      <c r="K92" s="42"/>
      <c r="L92" s="43">
        <f t="shared" si="70"/>
        <v>269.88</v>
      </c>
      <c r="M92" s="43">
        <f t="shared" si="71"/>
        <v>0</v>
      </c>
      <c r="N92" s="44">
        <f t="shared" si="72"/>
        <v>0</v>
      </c>
      <c r="O92" s="43">
        <f t="shared" ref="O92" si="94">ROUND(M92*SVS_UR_1_1,2)</f>
        <v>0</v>
      </c>
      <c r="P92" s="138"/>
      <c r="Q92" s="138"/>
      <c r="R92" s="138"/>
      <c r="S92" s="138"/>
      <c r="T92" s="138"/>
      <c r="U92" s="138"/>
    </row>
    <row r="93" spans="1:21" s="45" customFormat="1" ht="24">
      <c r="A93" s="37">
        <f>MAX($A$11:A92)+1</f>
        <v>83</v>
      </c>
      <c r="B93" s="46" t="s">
        <v>576</v>
      </c>
      <c r="C93" s="248">
        <v>-1</v>
      </c>
      <c r="D93" s="248">
        <v>13</v>
      </c>
      <c r="E93" s="38" t="s">
        <v>580</v>
      </c>
      <c r="F93" s="38" t="s">
        <v>577</v>
      </c>
      <c r="G93" s="39" t="s">
        <v>65</v>
      </c>
      <c r="H93" s="40">
        <v>63.4</v>
      </c>
      <c r="I93" s="39">
        <v>3</v>
      </c>
      <c r="J93" s="41">
        <v>112.65</v>
      </c>
      <c r="K93" s="42"/>
      <c r="L93" s="43">
        <f t="shared" si="70"/>
        <v>7142.01</v>
      </c>
      <c r="M93" s="43">
        <f t="shared" si="71"/>
        <v>0</v>
      </c>
      <c r="N93" s="44">
        <f t="shared" si="72"/>
        <v>0</v>
      </c>
      <c r="O93" s="43">
        <f t="shared" ref="O93" si="95">ROUND(M93*SVS_UR_1_1,2)</f>
        <v>0</v>
      </c>
      <c r="P93" s="41">
        <f t="shared" si="79"/>
        <v>1</v>
      </c>
      <c r="Q93" s="42"/>
      <c r="R93" s="43">
        <f t="shared" si="74"/>
        <v>63.4</v>
      </c>
      <c r="S93" s="43">
        <f t="shared" si="75"/>
        <v>0</v>
      </c>
      <c r="T93" s="44">
        <f t="shared" si="76"/>
        <v>0</v>
      </c>
      <c r="U93" s="43" cm="1">
        <f t="array" ref="U93">ROUND(S93*SVS_GrR_1_1,2)</f>
        <v>0</v>
      </c>
    </row>
    <row r="94" spans="1:21" s="45" customFormat="1" ht="24">
      <c r="A94" s="37">
        <f>MAX($A$11:A93)+1</f>
        <v>84</v>
      </c>
      <c r="B94" s="46" t="s">
        <v>576</v>
      </c>
      <c r="C94" s="248">
        <v>-1</v>
      </c>
      <c r="D94" s="248">
        <v>12</v>
      </c>
      <c r="E94" s="38" t="s">
        <v>84</v>
      </c>
      <c r="F94" s="38" t="s">
        <v>352</v>
      </c>
      <c r="G94" s="39" t="s">
        <v>83</v>
      </c>
      <c r="H94" s="40">
        <v>2.35</v>
      </c>
      <c r="I94" s="39">
        <v>3</v>
      </c>
      <c r="J94" s="41">
        <v>112.65</v>
      </c>
      <c r="K94" s="42"/>
      <c r="L94" s="43">
        <f t="shared" si="70"/>
        <v>264.72750000000002</v>
      </c>
      <c r="M94" s="43">
        <f t="shared" si="71"/>
        <v>0</v>
      </c>
      <c r="N94" s="44">
        <f t="shared" si="72"/>
        <v>0</v>
      </c>
      <c r="O94" s="43">
        <f t="shared" ref="O94" si="96">ROUND(M94*SVS_UR_1_1,2)</f>
        <v>0</v>
      </c>
      <c r="P94" s="41">
        <f t="shared" si="79"/>
        <v>1</v>
      </c>
      <c r="Q94" s="42"/>
      <c r="R94" s="43">
        <f t="shared" si="74"/>
        <v>2.35</v>
      </c>
      <c r="S94" s="43">
        <f t="shared" si="75"/>
        <v>0</v>
      </c>
      <c r="T94" s="44">
        <f t="shared" si="76"/>
        <v>0</v>
      </c>
      <c r="U94" s="43" cm="1">
        <f t="array" ref="U94">ROUND(S94*SVS_GrR_1_1,2)</f>
        <v>0</v>
      </c>
    </row>
    <row r="95" spans="1:21" s="45" customFormat="1" ht="24">
      <c r="A95" s="37">
        <f>MAX($A$11:A94)+1</f>
        <v>85</v>
      </c>
      <c r="B95" s="46" t="s">
        <v>576</v>
      </c>
      <c r="C95" s="248">
        <v>-1</v>
      </c>
      <c r="D95" s="248">
        <v>11</v>
      </c>
      <c r="E95" s="38" t="s">
        <v>82</v>
      </c>
      <c r="F95" s="38" t="s">
        <v>113</v>
      </c>
      <c r="G95" s="39" t="s">
        <v>81</v>
      </c>
      <c r="H95" s="40">
        <v>12.76</v>
      </c>
      <c r="I95" s="39">
        <v>3</v>
      </c>
      <c r="J95" s="41">
        <v>112.65</v>
      </c>
      <c r="K95" s="42"/>
      <c r="L95" s="43">
        <f t="shared" si="70"/>
        <v>1437.414</v>
      </c>
      <c r="M95" s="43">
        <f t="shared" si="71"/>
        <v>0</v>
      </c>
      <c r="N95" s="44">
        <f t="shared" si="72"/>
        <v>0</v>
      </c>
      <c r="O95" s="43">
        <f t="shared" ref="O95" si="97">ROUND(M95*SVS_UR_1_1,2)</f>
        <v>0</v>
      </c>
      <c r="P95" s="41">
        <f t="shared" si="79"/>
        <v>1</v>
      </c>
      <c r="Q95" s="42"/>
      <c r="R95" s="43">
        <f t="shared" si="74"/>
        <v>12.76</v>
      </c>
      <c r="S95" s="43">
        <f t="shared" si="75"/>
        <v>0</v>
      </c>
      <c r="T95" s="44">
        <f t="shared" si="76"/>
        <v>0</v>
      </c>
      <c r="U95" s="43" cm="1">
        <f t="array" ref="U95">ROUND(S95*SVS_GrR_1_1,2)</f>
        <v>0</v>
      </c>
    </row>
    <row r="96" spans="1:21" s="45" customFormat="1" ht="24">
      <c r="A96" s="37">
        <f>MAX($A$11:A95)+1</f>
        <v>86</v>
      </c>
      <c r="B96" s="46" t="s">
        <v>576</v>
      </c>
      <c r="C96" s="248">
        <v>-1</v>
      </c>
      <c r="D96" s="248">
        <v>10</v>
      </c>
      <c r="E96" s="38" t="s">
        <v>241</v>
      </c>
      <c r="F96" s="38" t="s">
        <v>577</v>
      </c>
      <c r="G96" s="39" t="s">
        <v>42</v>
      </c>
      <c r="H96" s="40">
        <v>17.3</v>
      </c>
      <c r="I96" s="39">
        <v>0.23</v>
      </c>
      <c r="J96" s="41">
        <v>12</v>
      </c>
      <c r="K96" s="42"/>
      <c r="L96" s="43">
        <f t="shared" si="70"/>
        <v>207.60000000000002</v>
      </c>
      <c r="M96" s="43">
        <f t="shared" si="71"/>
        <v>0</v>
      </c>
      <c r="N96" s="44">
        <f t="shared" si="72"/>
        <v>0</v>
      </c>
      <c r="O96" s="43">
        <f t="shared" ref="O96" si="98">ROUND(M96*SVS_UR_1_1,2)</f>
        <v>0</v>
      </c>
      <c r="P96" s="138"/>
      <c r="Q96" s="138"/>
      <c r="R96" s="138"/>
      <c r="S96" s="138"/>
      <c r="T96" s="138"/>
      <c r="U96" s="138"/>
    </row>
    <row r="97" spans="1:21" s="45" customFormat="1" ht="24">
      <c r="A97" s="37">
        <f>MAX($A$11:A96)+1</f>
        <v>87</v>
      </c>
      <c r="B97" s="46" t="s">
        <v>576</v>
      </c>
      <c r="C97" s="248">
        <v>-1</v>
      </c>
      <c r="D97" s="248">
        <v>9</v>
      </c>
      <c r="E97" s="38" t="s">
        <v>260</v>
      </c>
      <c r="F97" s="38" t="s">
        <v>577</v>
      </c>
      <c r="G97" s="39" t="s">
        <v>42</v>
      </c>
      <c r="H97" s="40">
        <v>33.369999999999997</v>
      </c>
      <c r="I97" s="39">
        <v>0.23</v>
      </c>
      <c r="J97" s="41">
        <v>12</v>
      </c>
      <c r="K97" s="42"/>
      <c r="L97" s="43">
        <f t="shared" si="70"/>
        <v>400.43999999999994</v>
      </c>
      <c r="M97" s="43">
        <f t="shared" si="71"/>
        <v>0</v>
      </c>
      <c r="N97" s="44">
        <f t="shared" si="72"/>
        <v>0</v>
      </c>
      <c r="O97" s="43">
        <f t="shared" ref="O97" si="99">ROUND(M97*SVS_UR_1_1,2)</f>
        <v>0</v>
      </c>
      <c r="P97" s="138"/>
      <c r="Q97" s="138"/>
      <c r="R97" s="138"/>
      <c r="S97" s="138"/>
      <c r="T97" s="138"/>
      <c r="U97" s="138"/>
    </row>
    <row r="98" spans="1:21" s="45" customFormat="1" ht="24">
      <c r="A98" s="37">
        <f>MAX($A$11:A97)+1</f>
        <v>88</v>
      </c>
      <c r="B98" s="46" t="s">
        <v>576</v>
      </c>
      <c r="C98" s="248">
        <v>-1</v>
      </c>
      <c r="D98" s="248">
        <v>8</v>
      </c>
      <c r="E98" s="38" t="s">
        <v>260</v>
      </c>
      <c r="F98" s="38" t="s">
        <v>577</v>
      </c>
      <c r="G98" s="39" t="s">
        <v>42</v>
      </c>
      <c r="H98" s="40">
        <v>32.56</v>
      </c>
      <c r="I98" s="39">
        <v>0.23</v>
      </c>
      <c r="J98" s="41">
        <v>12</v>
      </c>
      <c r="K98" s="42"/>
      <c r="L98" s="43">
        <f t="shared" si="70"/>
        <v>390.72</v>
      </c>
      <c r="M98" s="43">
        <f t="shared" si="71"/>
        <v>0</v>
      </c>
      <c r="N98" s="44">
        <f t="shared" si="72"/>
        <v>0</v>
      </c>
      <c r="O98" s="43">
        <f t="shared" ref="O98" si="100">ROUND(M98*SVS_UR_1_1,2)</f>
        <v>0</v>
      </c>
      <c r="P98" s="138"/>
      <c r="Q98" s="138"/>
      <c r="R98" s="138"/>
      <c r="S98" s="138"/>
      <c r="T98" s="138"/>
      <c r="U98" s="138"/>
    </row>
    <row r="99" spans="1:21" s="45" customFormat="1" ht="24">
      <c r="A99" s="37">
        <f>MAX($A$11:A98)+1</f>
        <v>89</v>
      </c>
      <c r="B99" s="46" t="s">
        <v>576</v>
      </c>
      <c r="C99" s="248">
        <v>-1</v>
      </c>
      <c r="D99" s="248">
        <v>7</v>
      </c>
      <c r="E99" s="38" t="s">
        <v>260</v>
      </c>
      <c r="F99" s="38" t="s">
        <v>577</v>
      </c>
      <c r="G99" s="39" t="s">
        <v>42</v>
      </c>
      <c r="H99" s="40">
        <v>32.51</v>
      </c>
      <c r="I99" s="39">
        <v>0.23</v>
      </c>
      <c r="J99" s="41">
        <v>12</v>
      </c>
      <c r="K99" s="42"/>
      <c r="L99" s="43">
        <f t="shared" si="70"/>
        <v>390.12</v>
      </c>
      <c r="M99" s="43">
        <f t="shared" si="71"/>
        <v>0</v>
      </c>
      <c r="N99" s="44">
        <f t="shared" si="72"/>
        <v>0</v>
      </c>
      <c r="O99" s="43">
        <f t="shared" ref="O99" si="101">ROUND(M99*SVS_UR_1_1,2)</f>
        <v>0</v>
      </c>
      <c r="P99" s="138"/>
      <c r="Q99" s="138"/>
      <c r="R99" s="138"/>
      <c r="S99" s="138"/>
      <c r="T99" s="138"/>
      <c r="U99" s="138"/>
    </row>
    <row r="100" spans="1:21" s="45" customFormat="1" ht="24">
      <c r="A100" s="37">
        <f>MAX($A$11:A99)+1</f>
        <v>90</v>
      </c>
      <c r="B100" s="46" t="s">
        <v>576</v>
      </c>
      <c r="C100" s="248">
        <v>-1</v>
      </c>
      <c r="D100" s="248">
        <v>6</v>
      </c>
      <c r="E100" s="38" t="s">
        <v>260</v>
      </c>
      <c r="F100" s="38" t="s">
        <v>577</v>
      </c>
      <c r="G100" s="39" t="s">
        <v>42</v>
      </c>
      <c r="H100" s="40">
        <v>33.08</v>
      </c>
      <c r="I100" s="39">
        <v>0.23</v>
      </c>
      <c r="J100" s="41">
        <v>12</v>
      </c>
      <c r="K100" s="42"/>
      <c r="L100" s="43">
        <f t="shared" si="70"/>
        <v>396.96</v>
      </c>
      <c r="M100" s="43">
        <f t="shared" si="71"/>
        <v>0</v>
      </c>
      <c r="N100" s="44">
        <f t="shared" si="72"/>
        <v>0</v>
      </c>
      <c r="O100" s="43">
        <f t="shared" ref="O100" si="102">ROUND(M100*SVS_UR_1_1,2)</f>
        <v>0</v>
      </c>
      <c r="P100" s="138"/>
      <c r="Q100" s="138"/>
      <c r="R100" s="138"/>
      <c r="S100" s="138"/>
      <c r="T100" s="138"/>
      <c r="U100" s="138"/>
    </row>
    <row r="101" spans="1:21" s="45" customFormat="1" ht="24">
      <c r="A101" s="37">
        <f>MAX($A$11:A100)+1</f>
        <v>91</v>
      </c>
      <c r="B101" s="46" t="s">
        <v>576</v>
      </c>
      <c r="C101" s="248">
        <v>-1</v>
      </c>
      <c r="D101" s="248">
        <v>5</v>
      </c>
      <c r="E101" s="38" t="s">
        <v>260</v>
      </c>
      <c r="F101" s="38" t="s">
        <v>577</v>
      </c>
      <c r="G101" s="39" t="s">
        <v>42</v>
      </c>
      <c r="H101" s="40">
        <v>62.56</v>
      </c>
      <c r="I101" s="39">
        <v>0.23</v>
      </c>
      <c r="J101" s="41">
        <v>12</v>
      </c>
      <c r="K101" s="42"/>
      <c r="L101" s="43">
        <f t="shared" si="70"/>
        <v>750.72</v>
      </c>
      <c r="M101" s="43">
        <f t="shared" si="71"/>
        <v>0</v>
      </c>
      <c r="N101" s="44">
        <f t="shared" si="72"/>
        <v>0</v>
      </c>
      <c r="O101" s="43">
        <f t="shared" ref="O101" si="103">ROUND(M101*SVS_UR_1_1,2)</f>
        <v>0</v>
      </c>
      <c r="P101" s="138"/>
      <c r="Q101" s="138"/>
      <c r="R101" s="138"/>
      <c r="S101" s="138"/>
      <c r="T101" s="138"/>
      <c r="U101" s="138"/>
    </row>
    <row r="102" spans="1:21" s="45" customFormat="1" ht="24">
      <c r="A102" s="37">
        <f>MAX($A$11:A101)+1</f>
        <v>92</v>
      </c>
      <c r="B102" s="46" t="s">
        <v>576</v>
      </c>
      <c r="C102" s="248">
        <v>-1</v>
      </c>
      <c r="D102" s="248">
        <v>4</v>
      </c>
      <c r="E102" s="38" t="s">
        <v>82</v>
      </c>
      <c r="F102" s="38" t="s">
        <v>113</v>
      </c>
      <c r="G102" s="39" t="s">
        <v>81</v>
      </c>
      <c r="H102" s="40">
        <v>11.76</v>
      </c>
      <c r="I102" s="39">
        <v>3</v>
      </c>
      <c r="J102" s="41">
        <v>112.65</v>
      </c>
      <c r="K102" s="42"/>
      <c r="L102" s="43">
        <f t="shared" si="70"/>
        <v>1324.7640000000001</v>
      </c>
      <c r="M102" s="43">
        <f t="shared" si="71"/>
        <v>0</v>
      </c>
      <c r="N102" s="44">
        <f t="shared" si="72"/>
        <v>0</v>
      </c>
      <c r="O102" s="43">
        <f t="shared" ref="O102" si="104">ROUND(M102*SVS_UR_1_1,2)</f>
        <v>0</v>
      </c>
      <c r="P102" s="41">
        <f t="shared" si="79"/>
        <v>1</v>
      </c>
      <c r="Q102" s="42"/>
      <c r="R102" s="43">
        <f t="shared" si="74"/>
        <v>11.76</v>
      </c>
      <c r="S102" s="43">
        <f t="shared" si="75"/>
        <v>0</v>
      </c>
      <c r="T102" s="44">
        <f t="shared" si="76"/>
        <v>0</v>
      </c>
      <c r="U102" s="43" cm="1">
        <f t="array" ref="U102">ROUND(S102*SVS_GrR_1_1,2)</f>
        <v>0</v>
      </c>
    </row>
    <row r="103" spans="1:21" s="45" customFormat="1" ht="24">
      <c r="A103" s="37">
        <f>MAX($A$11:A102)+1</f>
        <v>93</v>
      </c>
      <c r="B103" s="46" t="s">
        <v>576</v>
      </c>
      <c r="C103" s="248">
        <v>-1</v>
      </c>
      <c r="D103" s="248">
        <v>3</v>
      </c>
      <c r="E103" s="38" t="s">
        <v>82</v>
      </c>
      <c r="F103" s="38" t="s">
        <v>113</v>
      </c>
      <c r="G103" s="39" t="s">
        <v>81</v>
      </c>
      <c r="H103" s="40">
        <v>10.97</v>
      </c>
      <c r="I103" s="39">
        <v>3</v>
      </c>
      <c r="J103" s="41">
        <v>112.65</v>
      </c>
      <c r="K103" s="42"/>
      <c r="L103" s="43">
        <f t="shared" si="70"/>
        <v>1235.7705000000001</v>
      </c>
      <c r="M103" s="43">
        <f t="shared" si="71"/>
        <v>0</v>
      </c>
      <c r="N103" s="44">
        <f t="shared" si="72"/>
        <v>0</v>
      </c>
      <c r="O103" s="43">
        <f t="shared" ref="O103" si="105">ROUND(M103*SVS_UR_1_1,2)</f>
        <v>0</v>
      </c>
      <c r="P103" s="41">
        <f t="shared" si="79"/>
        <v>1</v>
      </c>
      <c r="Q103" s="42"/>
      <c r="R103" s="43">
        <f t="shared" si="74"/>
        <v>10.97</v>
      </c>
      <c r="S103" s="43">
        <f t="shared" si="75"/>
        <v>0</v>
      </c>
      <c r="T103" s="44">
        <f t="shared" si="76"/>
        <v>0</v>
      </c>
      <c r="U103" s="43" cm="1">
        <f t="array" ref="U103">ROUND(S103*SVS_GrR_1_1,2)</f>
        <v>0</v>
      </c>
    </row>
    <row r="104" spans="1:21" s="45" customFormat="1" ht="24">
      <c r="A104" s="37">
        <f>MAX($A$11:A103)+1</f>
        <v>94</v>
      </c>
      <c r="B104" s="46" t="s">
        <v>576</v>
      </c>
      <c r="C104" s="248">
        <v>-1</v>
      </c>
      <c r="D104" s="248">
        <v>2</v>
      </c>
      <c r="E104" s="38" t="s">
        <v>82</v>
      </c>
      <c r="F104" s="38" t="s">
        <v>113</v>
      </c>
      <c r="G104" s="39" t="s">
        <v>81</v>
      </c>
      <c r="H104" s="40">
        <v>1.72</v>
      </c>
      <c r="I104" s="39">
        <v>3</v>
      </c>
      <c r="J104" s="41">
        <v>112.65</v>
      </c>
      <c r="K104" s="42"/>
      <c r="L104" s="43">
        <f t="shared" si="70"/>
        <v>193.75800000000001</v>
      </c>
      <c r="M104" s="43">
        <f t="shared" si="71"/>
        <v>0</v>
      </c>
      <c r="N104" s="44">
        <f t="shared" si="72"/>
        <v>0</v>
      </c>
      <c r="O104" s="43">
        <f t="shared" ref="O104" si="106">ROUND(M104*SVS_UR_1_1,2)</f>
        <v>0</v>
      </c>
      <c r="P104" s="41">
        <f t="shared" si="79"/>
        <v>1</v>
      </c>
      <c r="Q104" s="42"/>
      <c r="R104" s="43">
        <f t="shared" si="74"/>
        <v>1.72</v>
      </c>
      <c r="S104" s="43">
        <f t="shared" si="75"/>
        <v>0</v>
      </c>
      <c r="T104" s="44">
        <f t="shared" si="76"/>
        <v>0</v>
      </c>
      <c r="U104" s="43" cm="1">
        <f t="array" ref="U104">ROUND(S104*SVS_GrR_1_1,2)</f>
        <v>0</v>
      </c>
    </row>
    <row r="105" spans="1:21" s="45" customFormat="1" ht="24">
      <c r="A105" s="37">
        <f>MAX($A$11:A104)+1</f>
        <v>95</v>
      </c>
      <c r="B105" s="46" t="s">
        <v>576</v>
      </c>
      <c r="C105" s="248">
        <v>-1</v>
      </c>
      <c r="D105" s="248">
        <v>1</v>
      </c>
      <c r="E105" s="38" t="s">
        <v>580</v>
      </c>
      <c r="F105" s="38" t="s">
        <v>577</v>
      </c>
      <c r="G105" s="39" t="s">
        <v>65</v>
      </c>
      <c r="H105" s="40">
        <v>20.87</v>
      </c>
      <c r="I105" s="39">
        <v>3</v>
      </c>
      <c r="J105" s="41">
        <v>112.65</v>
      </c>
      <c r="K105" s="42"/>
      <c r="L105" s="43">
        <f t="shared" si="70"/>
        <v>2351.0055000000002</v>
      </c>
      <c r="M105" s="43">
        <f t="shared" si="71"/>
        <v>0</v>
      </c>
      <c r="N105" s="44">
        <f t="shared" si="72"/>
        <v>0</v>
      </c>
      <c r="O105" s="43">
        <f t="shared" ref="O105" si="107">ROUND(M105*SVS_UR_1_1,2)</f>
        <v>0</v>
      </c>
      <c r="P105" s="41">
        <f t="shared" si="79"/>
        <v>1</v>
      </c>
      <c r="Q105" s="42"/>
      <c r="R105" s="43">
        <f t="shared" si="74"/>
        <v>20.87</v>
      </c>
      <c r="S105" s="43">
        <f t="shared" si="75"/>
        <v>0</v>
      </c>
      <c r="T105" s="44">
        <f t="shared" si="76"/>
        <v>0</v>
      </c>
      <c r="U105" s="43" cm="1">
        <f t="array" ref="U105">ROUND(S105*SVS_GrR_1_1,2)</f>
        <v>0</v>
      </c>
    </row>
    <row r="106" spans="1:21" s="45" customFormat="1" ht="24">
      <c r="A106" s="37">
        <f>MAX($A$11:A105)+1</f>
        <v>96</v>
      </c>
      <c r="B106" s="46" t="s">
        <v>576</v>
      </c>
      <c r="C106" s="248">
        <v>2</v>
      </c>
      <c r="D106" s="248">
        <v>3</v>
      </c>
      <c r="E106" s="38" t="s">
        <v>241</v>
      </c>
      <c r="F106" s="38" t="s">
        <v>577</v>
      </c>
      <c r="G106" s="39" t="s">
        <v>42</v>
      </c>
      <c r="H106" s="40">
        <v>310.68</v>
      </c>
      <c r="I106" s="39">
        <v>0.23</v>
      </c>
      <c r="J106" s="41">
        <v>12</v>
      </c>
      <c r="K106" s="42"/>
      <c r="L106" s="43">
        <f t="shared" si="70"/>
        <v>3728.16</v>
      </c>
      <c r="M106" s="43">
        <f t="shared" si="71"/>
        <v>0</v>
      </c>
      <c r="N106" s="44">
        <f t="shared" si="72"/>
        <v>0</v>
      </c>
      <c r="O106" s="43">
        <f t="shared" ref="O106" si="108">ROUND(M106*SVS_UR_1_1,2)</f>
        <v>0</v>
      </c>
      <c r="P106" s="138"/>
      <c r="Q106" s="138"/>
      <c r="R106" s="138"/>
      <c r="S106" s="138"/>
      <c r="T106" s="138"/>
      <c r="U106" s="138"/>
    </row>
    <row r="107" spans="1:21" s="45" customFormat="1" ht="24">
      <c r="A107" s="37">
        <f>MAX($A$11:A106)+1</f>
        <v>97</v>
      </c>
      <c r="B107" s="46" t="s">
        <v>576</v>
      </c>
      <c r="C107" s="248">
        <v>2</v>
      </c>
      <c r="D107" s="248">
        <v>2</v>
      </c>
      <c r="E107" s="38" t="s">
        <v>84</v>
      </c>
      <c r="F107" s="38" t="s">
        <v>577</v>
      </c>
      <c r="G107" s="39" t="s">
        <v>83</v>
      </c>
      <c r="H107" s="40">
        <v>1.87</v>
      </c>
      <c r="I107" s="39">
        <v>3</v>
      </c>
      <c r="J107" s="41">
        <v>112.65</v>
      </c>
      <c r="K107" s="42"/>
      <c r="L107" s="43">
        <f t="shared" si="70"/>
        <v>210.65550000000002</v>
      </c>
      <c r="M107" s="43">
        <f t="shared" si="71"/>
        <v>0</v>
      </c>
      <c r="N107" s="44">
        <f t="shared" si="72"/>
        <v>0</v>
      </c>
      <c r="O107" s="43">
        <f t="shared" ref="O107" si="109">ROUND(M107*SVS_UR_1_1,2)</f>
        <v>0</v>
      </c>
      <c r="P107" s="41">
        <f t="shared" si="79"/>
        <v>1</v>
      </c>
      <c r="Q107" s="42"/>
      <c r="R107" s="43">
        <f t="shared" si="74"/>
        <v>1.87</v>
      </c>
      <c r="S107" s="43">
        <f t="shared" si="75"/>
        <v>0</v>
      </c>
      <c r="T107" s="44">
        <f t="shared" si="76"/>
        <v>0</v>
      </c>
      <c r="U107" s="43" cm="1">
        <f t="array" ref="U107">ROUND(S107*SVS_GrR_1_1,2)</f>
        <v>0</v>
      </c>
    </row>
    <row r="108" spans="1:21" s="45" customFormat="1" ht="24">
      <c r="A108" s="37">
        <f>MAX($A$11:A107)+1</f>
        <v>98</v>
      </c>
      <c r="B108" s="46" t="s">
        <v>576</v>
      </c>
      <c r="C108" s="248">
        <v>2</v>
      </c>
      <c r="D108" s="248">
        <v>1</v>
      </c>
      <c r="E108" s="38" t="s">
        <v>241</v>
      </c>
      <c r="F108" s="38" t="s">
        <v>577</v>
      </c>
      <c r="G108" s="39" t="s">
        <v>42</v>
      </c>
      <c r="H108" s="40">
        <v>432.37</v>
      </c>
      <c r="I108" s="39">
        <v>0.23</v>
      </c>
      <c r="J108" s="41">
        <v>12</v>
      </c>
      <c r="K108" s="42"/>
      <c r="L108" s="43">
        <f t="shared" si="70"/>
        <v>5188.4400000000005</v>
      </c>
      <c r="M108" s="43">
        <f t="shared" si="71"/>
        <v>0</v>
      </c>
      <c r="N108" s="44">
        <f t="shared" si="72"/>
        <v>0</v>
      </c>
      <c r="O108" s="43">
        <f t="shared" ref="O108" si="110">ROUND(M108*SVS_UR_1_1,2)</f>
        <v>0</v>
      </c>
      <c r="P108" s="138"/>
      <c r="Q108" s="138"/>
      <c r="R108" s="138"/>
      <c r="S108" s="138"/>
      <c r="T108" s="138"/>
      <c r="U108" s="138"/>
    </row>
    <row r="109" spans="1:21" s="45" customFormat="1" ht="24">
      <c r="A109" s="37">
        <f>MAX($A$11:A108)+1</f>
        <v>99</v>
      </c>
      <c r="B109" s="46" t="s">
        <v>576</v>
      </c>
      <c r="C109" s="248">
        <v>-2</v>
      </c>
      <c r="D109" s="248">
        <v>1</v>
      </c>
      <c r="E109" s="38" t="s">
        <v>193</v>
      </c>
      <c r="F109" s="38" t="s">
        <v>577</v>
      </c>
      <c r="G109" s="39" t="s">
        <v>75</v>
      </c>
      <c r="H109" s="40">
        <v>55.87</v>
      </c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</row>
    <row r="110" spans="1:21" s="45" customFormat="1">
      <c r="A110" s="195"/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</row>
    <row r="111" spans="1:21">
      <c r="I111" s="98"/>
      <c r="L111" s="49"/>
    </row>
    <row r="112" spans="1:21">
      <c r="A112" s="52"/>
      <c r="B112" s="53"/>
      <c r="C112" s="54" t="str">
        <f>"weil "&amp;COUNTA($A:$A)-SUBTOTAL(103,$A:$A)&amp;" Zeile(n) Ausgeblendet"</f>
        <v>weil 0 Zeile(n) Ausgeblendet</v>
      </c>
      <c r="D112" s="53" t="str">
        <f>"oder Abgefiltert sind, Teilsummen:"</f>
        <v>oder Abgefiltert sind, Teilsummen:</v>
      </c>
      <c r="E112" s="54"/>
      <c r="F112" s="54"/>
      <c r="G112" s="55"/>
      <c r="H112" s="56">
        <f>SUBTOTAL(109,H11:H109)</f>
        <v>3245.99</v>
      </c>
      <c r="I112" s="101"/>
      <c r="J112" s="96" t="s">
        <v>938</v>
      </c>
      <c r="K112" s="57">
        <f>SUBTOTAL(103,I11:I109)</f>
        <v>96</v>
      </c>
      <c r="L112" s="56">
        <f>SUBTOTAL(109,L11:L109)</f>
        <v>295969.03649999993</v>
      </c>
      <c r="M112" s="56">
        <f>SUBTOTAL(109,M11:M109)</f>
        <v>0</v>
      </c>
      <c r="N112" s="58"/>
      <c r="O112" s="56">
        <f>SUBTOTAL(109,O11:O109)</f>
        <v>0</v>
      </c>
    </row>
    <row r="113" spans="1:15">
      <c r="H113" s="59"/>
      <c r="I113" s="98"/>
      <c r="L113" s="49"/>
    </row>
    <row r="114" spans="1:15">
      <c r="A114" s="60" t="s">
        <v>23</v>
      </c>
      <c r="B114" s="60"/>
      <c r="C114" s="61"/>
      <c r="D114" s="62"/>
      <c r="E114" s="62"/>
      <c r="F114" s="63"/>
      <c r="G114" s="64"/>
      <c r="H114" s="65"/>
      <c r="I114" s="99"/>
      <c r="J114" s="99"/>
      <c r="K114" s="65"/>
      <c r="L114" s="65"/>
      <c r="M114" s="65"/>
      <c r="N114" s="65"/>
      <c r="O114" s="65"/>
    </row>
    <row r="115" spans="1:15" ht="6" customHeight="1">
      <c r="A115" s="60"/>
      <c r="B115" s="60"/>
      <c r="C115" s="61"/>
      <c r="D115" s="62"/>
      <c r="E115" s="62"/>
      <c r="F115" s="63"/>
      <c r="G115" s="64"/>
      <c r="H115" s="65"/>
      <c r="I115" s="99"/>
      <c r="J115" s="99"/>
      <c r="K115" s="65"/>
      <c r="L115" s="65"/>
      <c r="M115" s="65"/>
      <c r="N115" s="65"/>
      <c r="O115" s="65"/>
    </row>
    <row r="116" spans="1:15">
      <c r="A116" s="47" t="s">
        <v>24</v>
      </c>
      <c r="B116" s="47" t="s">
        <v>25</v>
      </c>
      <c r="D116" s="29" t="s">
        <v>26</v>
      </c>
      <c r="E116" s="66" t="s">
        <v>27</v>
      </c>
      <c r="J116" s="29"/>
      <c r="K116" s="49"/>
      <c r="L116" s="49"/>
      <c r="M116" s="49"/>
      <c r="N116" s="49"/>
      <c r="O116" s="49"/>
    </row>
    <row r="117" spans="1:15">
      <c r="A117" s="47" t="s">
        <v>12</v>
      </c>
      <c r="B117" s="47" t="s">
        <v>28</v>
      </c>
      <c r="D117" s="29" t="s">
        <v>29</v>
      </c>
      <c r="E117" s="66" t="s">
        <v>30</v>
      </c>
      <c r="J117" s="29"/>
      <c r="K117" s="49"/>
      <c r="L117" s="49"/>
      <c r="M117" s="49"/>
      <c r="N117" s="49"/>
      <c r="O117" s="49"/>
    </row>
    <row r="118" spans="1:15">
      <c r="A118" s="47" t="s">
        <v>31</v>
      </c>
      <c r="B118" s="47" t="s">
        <v>32</v>
      </c>
      <c r="D118" s="62" t="s">
        <v>48</v>
      </c>
      <c r="E118" s="67" t="s">
        <v>49</v>
      </c>
      <c r="J118" s="29"/>
      <c r="K118" s="49"/>
      <c r="L118" s="49"/>
      <c r="M118" s="49"/>
      <c r="N118" s="49"/>
      <c r="O118" s="49"/>
    </row>
    <row r="119" spans="1:15">
      <c r="A119" s="47" t="s">
        <v>33</v>
      </c>
      <c r="B119" s="47" t="s">
        <v>34</v>
      </c>
      <c r="D119" s="68" t="s">
        <v>35</v>
      </c>
      <c r="E119" s="48" t="s">
        <v>36</v>
      </c>
      <c r="J119" s="29"/>
      <c r="K119" s="49"/>
      <c r="L119" s="49"/>
      <c r="M119" s="49"/>
      <c r="N119" s="49"/>
      <c r="O119" s="49"/>
    </row>
    <row r="120" spans="1:15">
      <c r="J120" s="29"/>
      <c r="K120" s="49"/>
      <c r="L120" s="49"/>
      <c r="M120" s="49"/>
      <c r="N120" s="49"/>
      <c r="O120" s="49"/>
    </row>
    <row r="121" spans="1:15">
      <c r="I121" s="97"/>
      <c r="J121" s="97"/>
      <c r="K121" s="24"/>
      <c r="L121" s="24"/>
      <c r="M121" s="24"/>
      <c r="N121" s="24"/>
      <c r="O121" s="24"/>
    </row>
  </sheetData>
  <sheetProtection algorithmName="SHA-512" hashValue="k42ffwojJOjcoLOzvJKcTBXL6clil9K8CaNywIz4DqMLVIL8YVeQFagRtLt24lgg3w/tpICD5G9Qb6kG333JOw==" saltValue="CNL3UoOJ6VQLRIboTxIlnQ==" spinCount="100000" sheet="1" objects="1" scenarios="1" formatColumns="0" formatRows="0" autoFilter="0"/>
  <autoFilter ref="A9:U109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11" priority="3">
      <formula>$A$1&lt;&gt;""</formula>
    </cfRule>
  </conditionalFormatting>
  <conditionalFormatting sqref="A112:O112">
    <cfRule type="expression" dxfId="210" priority="2">
      <formula>IF(SUBTOTAL(103,$A:$A)=COUNTA($A:$A),TRUE,FALSE)</formula>
    </cfRule>
  </conditionalFormatting>
  <conditionalFormatting sqref="B11:I11 B12:H12 B13:I58 B59:H59 B60:I108 B109:H109">
    <cfRule type="expression" dxfId="209" priority="4">
      <formula>AND(NOT(ISBLANK($E$8)),SEARCH($E$8,$B11&amp;$C11&amp;$D11&amp;$E11&amp;$F11&amp;$G11&amp;$H11))</formula>
    </cfRule>
    <cfRule type="expression" dxfId="208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07" priority="1">
      <formula>F4&lt;&gt;""</formula>
    </cfRule>
  </conditionalFormatting>
  <conditionalFormatting sqref="K4">
    <cfRule type="expression" dxfId="206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C2C8-4389-4154-BE34-D9F67CF600B8}">
  <sheetPr>
    <tabColor theme="6" tint="0.59999389629810485"/>
    <pageSetUpPr fitToPage="1"/>
  </sheetPr>
  <dimension ref="A1:U57"/>
  <sheetViews>
    <sheetView showGridLines="0" zoomScaleNormal="100" workbookViewId="0">
      <pane ySplit="10" topLeftCell="A11" activePane="bottomLeft" state="frozen"/>
      <selection activeCell="F38" sqref="F37:F38"/>
      <selection pane="bottomLeft" activeCell="F39" sqref="F39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IF(OR(COUNTIF(K11:K45,"&gt;0")&lt;&gt;COUNT(I11:I45),$O$5=""),"Das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583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924</v>
      </c>
      <c r="C5" s="241"/>
      <c r="D5" s="205" t="s">
        <v>46</v>
      </c>
      <c r="E5" s="209" t="str" cm="1">
        <f t="array" aca="1" ref="E5" ca="1">MID(CELL("dateiname",A2),FIND("]",CELL("dateiname",A2))+7,2)</f>
        <v>16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215</v>
      </c>
      <c r="P6" s="227"/>
      <c r="Q6" s="227"/>
      <c r="R6" s="227"/>
      <c r="S6" s="227"/>
      <c r="T6" s="224" t="s">
        <v>376</v>
      </c>
      <c r="U6" s="225">
        <v>15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COUNTA(I11:I45)</f>
        <v>32</v>
      </c>
      <c r="P7" s="227"/>
      <c r="Q7" s="227"/>
      <c r="R7" s="227"/>
      <c r="S7" s="227"/>
      <c r="T7" s="226" t="s">
        <v>329</v>
      </c>
      <c r="U7" s="229">
        <f>COUNTA(P11:P45)</f>
        <v>24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SUM(H11:H45)</f>
        <v>1396.54</v>
      </c>
      <c r="I10" s="201"/>
      <c r="J10" s="200" t="s">
        <v>59</v>
      </c>
      <c r="K10" s="202">
        <f>IFERROR(L10/M10,0)</f>
        <v>0</v>
      </c>
      <c r="L10" s="203">
        <f>SUM(L11:L45)</f>
        <v>129957.61699999998</v>
      </c>
      <c r="M10" s="203">
        <f>SUM(M11:M45)</f>
        <v>0</v>
      </c>
      <c r="N10" s="199"/>
      <c r="O10" s="203">
        <f>SUM(O11:O45)</f>
        <v>0</v>
      </c>
      <c r="P10" s="200" t="s">
        <v>59</v>
      </c>
      <c r="Q10" s="202">
        <f>IFERROR(R10/S10,0)</f>
        <v>0</v>
      </c>
      <c r="R10" s="203">
        <f>SUM(R11:R45)</f>
        <v>766.16</v>
      </c>
      <c r="S10" s="203">
        <f>SUM(S11:S45)</f>
        <v>0</v>
      </c>
      <c r="T10" s="199"/>
      <c r="U10" s="203">
        <f>SUM(U11:U45)</f>
        <v>0</v>
      </c>
    </row>
    <row r="11" spans="1:21" s="45" customFormat="1" ht="24">
      <c r="A11" s="37">
        <v>1</v>
      </c>
      <c r="B11" s="46" t="s">
        <v>583</v>
      </c>
      <c r="C11" s="248">
        <v>0</v>
      </c>
      <c r="D11" s="248">
        <v>10</v>
      </c>
      <c r="E11" s="38" t="s">
        <v>84</v>
      </c>
      <c r="F11" s="38" t="s">
        <v>73</v>
      </c>
      <c r="G11" s="39" t="s">
        <v>83</v>
      </c>
      <c r="H11" s="40">
        <v>8.1</v>
      </c>
      <c r="I11" s="39">
        <v>5</v>
      </c>
      <c r="J11" s="41">
        <v>187.75</v>
      </c>
      <c r="K11" s="42"/>
      <c r="L11" s="43">
        <f t="shared" ref="L11:L45" si="0">H11*J11</f>
        <v>1520.7749999999999</v>
      </c>
      <c r="M11" s="43">
        <f t="shared" ref="M11:M45" si="1">IFERROR(L11/K11,0)</f>
        <v>0</v>
      </c>
      <c r="N11" s="44">
        <f t="shared" ref="N11:N45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40" si="5">H11*P11</f>
        <v>8.1</v>
      </c>
      <c r="S11" s="43">
        <f t="shared" ref="S11:S40" si="6">IFERROR(R11/Q11,0)</f>
        <v>0</v>
      </c>
      <c r="T11" s="44">
        <f t="shared" ref="T11:T40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583</v>
      </c>
      <c r="C12" s="248">
        <v>0</v>
      </c>
      <c r="D12" s="248">
        <v>9</v>
      </c>
      <c r="E12" s="38" t="s">
        <v>82</v>
      </c>
      <c r="F12" s="38" t="s">
        <v>73</v>
      </c>
      <c r="G12" s="39" t="s">
        <v>81</v>
      </c>
      <c r="H12" s="40">
        <v>9.7799999999999994</v>
      </c>
      <c r="I12" s="39">
        <v>5</v>
      </c>
      <c r="J12" s="41">
        <v>187.75</v>
      </c>
      <c r="K12" s="42"/>
      <c r="L12" s="43">
        <f t="shared" si="0"/>
        <v>1836.1949999999999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9.7799999999999994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583</v>
      </c>
      <c r="C13" s="248">
        <v>0</v>
      </c>
      <c r="D13" s="248">
        <v>8</v>
      </c>
      <c r="E13" s="38" t="s">
        <v>584</v>
      </c>
      <c r="F13" s="38" t="s">
        <v>73</v>
      </c>
      <c r="G13" s="39" t="s">
        <v>94</v>
      </c>
      <c r="H13" s="40">
        <v>7.45</v>
      </c>
      <c r="I13" s="39">
        <v>5</v>
      </c>
      <c r="J13" s="41">
        <v>187.75</v>
      </c>
      <c r="K13" s="42"/>
      <c r="L13" s="43">
        <f t="shared" si="0"/>
        <v>1398.7375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40" si="9">IF(I13&gt;=1,1,0)</f>
        <v>1</v>
      </c>
      <c r="Q13" s="42"/>
      <c r="R13" s="43">
        <f t="shared" si="5"/>
        <v>7.45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583</v>
      </c>
      <c r="C14" s="248">
        <v>0</v>
      </c>
      <c r="D14" s="248">
        <v>7</v>
      </c>
      <c r="E14" s="38" t="s">
        <v>82</v>
      </c>
      <c r="F14" s="38" t="s">
        <v>73</v>
      </c>
      <c r="G14" s="39" t="s">
        <v>81</v>
      </c>
      <c r="H14" s="40">
        <v>52.93</v>
      </c>
      <c r="I14" s="39">
        <v>5</v>
      </c>
      <c r="J14" s="41">
        <v>187.75</v>
      </c>
      <c r="K14" s="42"/>
      <c r="L14" s="43">
        <f t="shared" si="0"/>
        <v>9937.6075000000001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52.93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583</v>
      </c>
      <c r="C15" s="248">
        <v>0</v>
      </c>
      <c r="D15" s="248">
        <v>6</v>
      </c>
      <c r="E15" s="38" t="s">
        <v>147</v>
      </c>
      <c r="F15" s="38" t="s">
        <v>73</v>
      </c>
      <c r="G15" s="39" t="s">
        <v>42</v>
      </c>
      <c r="H15" s="40">
        <v>33.57</v>
      </c>
      <c r="I15" s="39">
        <v>0.23</v>
      </c>
      <c r="J15" s="41">
        <v>12</v>
      </c>
      <c r="K15" s="42"/>
      <c r="L15" s="43">
        <f t="shared" si="0"/>
        <v>402.84000000000003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138"/>
      <c r="Q15" s="138"/>
      <c r="R15" s="138"/>
      <c r="S15" s="138"/>
      <c r="T15" s="138"/>
      <c r="U15" s="138"/>
    </row>
    <row r="16" spans="1:21" s="45" customFormat="1" ht="24">
      <c r="A16" s="37">
        <f>MAX($A$11:A15)+1</f>
        <v>6</v>
      </c>
      <c r="B16" s="46" t="s">
        <v>583</v>
      </c>
      <c r="C16" s="248">
        <v>0</v>
      </c>
      <c r="D16" s="248">
        <v>5</v>
      </c>
      <c r="E16" s="38" t="s">
        <v>568</v>
      </c>
      <c r="F16" s="38" t="s">
        <v>234</v>
      </c>
      <c r="G16" s="39" t="s">
        <v>305</v>
      </c>
      <c r="H16" s="40">
        <v>279.51</v>
      </c>
      <c r="I16" s="39">
        <v>5</v>
      </c>
      <c r="J16" s="41">
        <v>187.75</v>
      </c>
      <c r="K16" s="42"/>
      <c r="L16" s="43">
        <f t="shared" si="0"/>
        <v>52478.002499999995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279.51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583</v>
      </c>
      <c r="C17" s="248">
        <v>0</v>
      </c>
      <c r="D17" s="248">
        <v>4</v>
      </c>
      <c r="E17" s="38" t="s">
        <v>84</v>
      </c>
      <c r="F17" s="38" t="s">
        <v>352</v>
      </c>
      <c r="G17" s="39" t="s">
        <v>83</v>
      </c>
      <c r="H17" s="40">
        <v>1.1499999999999999</v>
      </c>
      <c r="I17" s="39">
        <v>5</v>
      </c>
      <c r="J17" s="41">
        <v>187.75</v>
      </c>
      <c r="K17" s="42"/>
      <c r="L17" s="43">
        <f t="shared" si="0"/>
        <v>215.91249999999999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1.1499999999999999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583</v>
      </c>
      <c r="C18" s="248">
        <v>0</v>
      </c>
      <c r="D18" s="248">
        <v>3</v>
      </c>
      <c r="E18" s="38" t="s">
        <v>241</v>
      </c>
      <c r="F18" s="38" t="s">
        <v>73</v>
      </c>
      <c r="G18" s="39" t="s">
        <v>42</v>
      </c>
      <c r="H18" s="40">
        <v>9.11</v>
      </c>
      <c r="I18" s="39">
        <v>0.23</v>
      </c>
      <c r="J18" s="41">
        <v>12</v>
      </c>
      <c r="K18" s="42"/>
      <c r="L18" s="43">
        <f t="shared" si="0"/>
        <v>109.32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138"/>
      <c r="Q18" s="138"/>
      <c r="R18" s="138"/>
      <c r="S18" s="138"/>
      <c r="T18" s="138"/>
      <c r="U18" s="138"/>
    </row>
    <row r="19" spans="1:21" s="45" customFormat="1" ht="24">
      <c r="A19" s="37">
        <f>MAX($A$11:A18)+1</f>
        <v>9</v>
      </c>
      <c r="B19" s="46" t="s">
        <v>583</v>
      </c>
      <c r="C19" s="248">
        <v>0</v>
      </c>
      <c r="D19" s="248">
        <v>2</v>
      </c>
      <c r="E19" s="38" t="s">
        <v>244</v>
      </c>
      <c r="F19" s="38" t="s">
        <v>73</v>
      </c>
      <c r="G19" s="39" t="s">
        <v>41</v>
      </c>
      <c r="H19" s="40">
        <v>34.700000000000003</v>
      </c>
      <c r="I19" s="39">
        <v>2</v>
      </c>
      <c r="J19" s="41">
        <v>75.099999999999994</v>
      </c>
      <c r="K19" s="42"/>
      <c r="L19" s="43">
        <f t="shared" si="0"/>
        <v>2605.9699999999998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34.700000000000003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583</v>
      </c>
      <c r="C20" s="248">
        <v>0</v>
      </c>
      <c r="D20" s="248">
        <v>1</v>
      </c>
      <c r="E20" s="38" t="s">
        <v>147</v>
      </c>
      <c r="F20" s="38" t="s">
        <v>73</v>
      </c>
      <c r="G20" s="39" t="s">
        <v>42</v>
      </c>
      <c r="H20" s="40">
        <v>16.739999999999998</v>
      </c>
      <c r="I20" s="39">
        <v>0.23</v>
      </c>
      <c r="J20" s="41">
        <v>12</v>
      </c>
      <c r="K20" s="42"/>
      <c r="L20" s="43">
        <f t="shared" si="0"/>
        <v>200.88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138"/>
      <c r="Q20" s="138"/>
      <c r="R20" s="138"/>
      <c r="S20" s="138"/>
      <c r="T20" s="138"/>
      <c r="U20" s="138"/>
    </row>
    <row r="21" spans="1:21" s="45" customFormat="1" ht="24">
      <c r="A21" s="37">
        <f>MAX($A$11:A20)+1</f>
        <v>11</v>
      </c>
      <c r="B21" s="46" t="s">
        <v>583</v>
      </c>
      <c r="C21" s="248">
        <v>1</v>
      </c>
      <c r="D21" s="248">
        <v>7</v>
      </c>
      <c r="E21" s="38" t="s">
        <v>84</v>
      </c>
      <c r="F21" s="38" t="s">
        <v>352</v>
      </c>
      <c r="G21" s="39" t="s">
        <v>83</v>
      </c>
      <c r="H21" s="40">
        <v>7.2</v>
      </c>
      <c r="I21" s="39">
        <v>3</v>
      </c>
      <c r="J21" s="41">
        <v>112.65</v>
      </c>
      <c r="K21" s="42"/>
      <c r="L21" s="43">
        <f t="shared" si="0"/>
        <v>811.08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9"/>
        <v>1</v>
      </c>
      <c r="Q21" s="42"/>
      <c r="R21" s="43">
        <f t="shared" si="5"/>
        <v>7.2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583</v>
      </c>
      <c r="C22" s="248">
        <v>1</v>
      </c>
      <c r="D22" s="248">
        <v>6</v>
      </c>
      <c r="E22" s="38" t="s">
        <v>82</v>
      </c>
      <c r="F22" s="38" t="s">
        <v>73</v>
      </c>
      <c r="G22" s="39" t="s">
        <v>81</v>
      </c>
      <c r="H22" s="40">
        <v>1.32</v>
      </c>
      <c r="I22" s="39">
        <v>3</v>
      </c>
      <c r="J22" s="41">
        <v>112.65</v>
      </c>
      <c r="K22" s="42"/>
      <c r="L22" s="43">
        <f t="shared" si="0"/>
        <v>148.69800000000001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1.32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583</v>
      </c>
      <c r="C23" s="248">
        <v>1</v>
      </c>
      <c r="D23" s="248">
        <v>5</v>
      </c>
      <c r="E23" s="38" t="s">
        <v>570</v>
      </c>
      <c r="F23" s="38" t="s">
        <v>73</v>
      </c>
      <c r="G23" s="39" t="s">
        <v>75</v>
      </c>
      <c r="H23" s="40">
        <v>16.57</v>
      </c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</row>
    <row r="24" spans="1:21" s="45" customFormat="1" ht="24">
      <c r="A24" s="37">
        <f>MAX($A$11:A23)+1</f>
        <v>14</v>
      </c>
      <c r="B24" s="46" t="s">
        <v>583</v>
      </c>
      <c r="C24" s="248">
        <v>1</v>
      </c>
      <c r="D24" s="248">
        <v>4</v>
      </c>
      <c r="E24" s="38" t="s">
        <v>568</v>
      </c>
      <c r="F24" s="38" t="s">
        <v>234</v>
      </c>
      <c r="G24" s="39" t="s">
        <v>305</v>
      </c>
      <c r="H24" s="40">
        <v>93.19</v>
      </c>
      <c r="I24" s="39">
        <v>5</v>
      </c>
      <c r="J24" s="41">
        <v>187.75</v>
      </c>
      <c r="K24" s="42"/>
      <c r="L24" s="43">
        <f t="shared" si="0"/>
        <v>17496.422500000001</v>
      </c>
      <c r="M24" s="43">
        <f t="shared" si="1"/>
        <v>0</v>
      </c>
      <c r="N24" s="44">
        <f t="shared" si="2"/>
        <v>0</v>
      </c>
      <c r="O24" s="43">
        <f t="shared" ref="O24" si="19">ROUND(M24*SVS_UR_1_1,2)</f>
        <v>0</v>
      </c>
      <c r="P24" s="41">
        <f t="shared" si="9"/>
        <v>1</v>
      </c>
      <c r="Q24" s="42"/>
      <c r="R24" s="43">
        <f t="shared" si="5"/>
        <v>93.19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583</v>
      </c>
      <c r="C25" s="248">
        <v>1</v>
      </c>
      <c r="D25" s="248">
        <v>3</v>
      </c>
      <c r="E25" s="38" t="s">
        <v>510</v>
      </c>
      <c r="F25" s="38" t="s">
        <v>73</v>
      </c>
      <c r="G25" s="39" t="s">
        <v>81</v>
      </c>
      <c r="H25" s="40">
        <v>13.49</v>
      </c>
      <c r="I25" s="39">
        <v>3</v>
      </c>
      <c r="J25" s="41">
        <v>112.65</v>
      </c>
      <c r="K25" s="42"/>
      <c r="L25" s="43">
        <f t="shared" si="0"/>
        <v>1519.6485</v>
      </c>
      <c r="M25" s="43">
        <f t="shared" si="1"/>
        <v>0</v>
      </c>
      <c r="N25" s="44">
        <f t="shared" si="2"/>
        <v>0</v>
      </c>
      <c r="O25" s="43">
        <f t="shared" ref="O25" si="20">ROUND(M25*SVS_UR_1_1,2)</f>
        <v>0</v>
      </c>
      <c r="P25" s="41">
        <f t="shared" si="9"/>
        <v>1</v>
      </c>
      <c r="Q25" s="42"/>
      <c r="R25" s="43">
        <f t="shared" si="5"/>
        <v>13.49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583</v>
      </c>
      <c r="C26" s="248">
        <v>1</v>
      </c>
      <c r="D26" s="248">
        <v>2</v>
      </c>
      <c r="E26" s="38" t="s">
        <v>84</v>
      </c>
      <c r="F26" s="38" t="s">
        <v>352</v>
      </c>
      <c r="G26" s="39" t="s">
        <v>83</v>
      </c>
      <c r="H26" s="40">
        <v>1.86</v>
      </c>
      <c r="I26" s="39">
        <v>3</v>
      </c>
      <c r="J26" s="41">
        <v>112.65</v>
      </c>
      <c r="K26" s="42"/>
      <c r="L26" s="43">
        <f t="shared" si="0"/>
        <v>209.52900000000002</v>
      </c>
      <c r="M26" s="43">
        <f t="shared" si="1"/>
        <v>0</v>
      </c>
      <c r="N26" s="44">
        <f t="shared" si="2"/>
        <v>0</v>
      </c>
      <c r="O26" s="43">
        <f t="shared" ref="O26" si="21">ROUND(M26*SVS_UR_1_1,2)</f>
        <v>0</v>
      </c>
      <c r="P26" s="41">
        <f t="shared" si="9"/>
        <v>1</v>
      </c>
      <c r="Q26" s="42"/>
      <c r="R26" s="43">
        <f t="shared" si="5"/>
        <v>1.86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583</v>
      </c>
      <c r="C27" s="248">
        <v>1</v>
      </c>
      <c r="D27" s="248">
        <v>1</v>
      </c>
      <c r="E27" s="38" t="s">
        <v>82</v>
      </c>
      <c r="F27" s="38" t="s">
        <v>73</v>
      </c>
      <c r="G27" s="39" t="s">
        <v>81</v>
      </c>
      <c r="H27" s="40">
        <v>1.08</v>
      </c>
      <c r="I27" s="39">
        <v>3</v>
      </c>
      <c r="J27" s="41">
        <v>112.65</v>
      </c>
      <c r="K27" s="42"/>
      <c r="L27" s="43">
        <f t="shared" si="0"/>
        <v>121.66200000000002</v>
      </c>
      <c r="M27" s="43">
        <f t="shared" si="1"/>
        <v>0</v>
      </c>
      <c r="N27" s="44">
        <f t="shared" si="2"/>
        <v>0</v>
      </c>
      <c r="O27" s="43">
        <f t="shared" ref="O27" si="22">ROUND(M27*SVS_UR_1_1,2)</f>
        <v>0</v>
      </c>
      <c r="P27" s="41">
        <f t="shared" si="9"/>
        <v>1</v>
      </c>
      <c r="Q27" s="42"/>
      <c r="R27" s="43">
        <f t="shared" si="5"/>
        <v>1.08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583</v>
      </c>
      <c r="C28" s="248">
        <v>-1</v>
      </c>
      <c r="D28" s="248">
        <v>16</v>
      </c>
      <c r="E28" s="38" t="s">
        <v>146</v>
      </c>
      <c r="F28" s="38" t="s">
        <v>69</v>
      </c>
      <c r="G28" s="39" t="s">
        <v>88</v>
      </c>
      <c r="H28" s="40">
        <v>9.73</v>
      </c>
      <c r="I28" s="39">
        <v>5</v>
      </c>
      <c r="J28" s="41">
        <v>187.75</v>
      </c>
      <c r="K28" s="42"/>
      <c r="L28" s="43">
        <f t="shared" si="0"/>
        <v>1826.8075000000001</v>
      </c>
      <c r="M28" s="43">
        <f t="shared" si="1"/>
        <v>0</v>
      </c>
      <c r="N28" s="44">
        <f t="shared" si="2"/>
        <v>0</v>
      </c>
      <c r="O28" s="43">
        <f t="shared" ref="O28" si="23">ROUND(M28*SVS_UR_1_1,2)</f>
        <v>0</v>
      </c>
      <c r="P28" s="41">
        <f t="shared" si="9"/>
        <v>1</v>
      </c>
      <c r="Q28" s="42"/>
      <c r="R28" s="43">
        <f t="shared" si="5"/>
        <v>9.73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583</v>
      </c>
      <c r="C29" s="248">
        <v>-1</v>
      </c>
      <c r="D29" s="248">
        <v>15</v>
      </c>
      <c r="E29" s="38" t="s">
        <v>82</v>
      </c>
      <c r="F29" s="38" t="s">
        <v>352</v>
      </c>
      <c r="G29" s="39" t="s">
        <v>81</v>
      </c>
      <c r="H29" s="40">
        <v>3.69</v>
      </c>
      <c r="I29" s="39">
        <v>3</v>
      </c>
      <c r="J29" s="41">
        <v>112.65</v>
      </c>
      <c r="K29" s="42"/>
      <c r="L29" s="43">
        <f t="shared" si="0"/>
        <v>415.67850000000004</v>
      </c>
      <c r="M29" s="43">
        <f t="shared" si="1"/>
        <v>0</v>
      </c>
      <c r="N29" s="44">
        <f t="shared" si="2"/>
        <v>0</v>
      </c>
      <c r="O29" s="43">
        <f t="shared" ref="O29" si="24">ROUND(M29*SVS_UR_1_1,2)</f>
        <v>0</v>
      </c>
      <c r="P29" s="41">
        <f t="shared" si="9"/>
        <v>1</v>
      </c>
      <c r="Q29" s="42"/>
      <c r="R29" s="43">
        <f t="shared" si="5"/>
        <v>3.69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583</v>
      </c>
      <c r="C30" s="248">
        <v>-1</v>
      </c>
      <c r="D30" s="248">
        <v>14</v>
      </c>
      <c r="E30" s="38" t="s">
        <v>146</v>
      </c>
      <c r="F30" s="38" t="s">
        <v>69</v>
      </c>
      <c r="G30" s="39" t="s">
        <v>88</v>
      </c>
      <c r="H30" s="40">
        <v>6.96</v>
      </c>
      <c r="I30" s="39">
        <v>5</v>
      </c>
      <c r="J30" s="41">
        <v>187.75</v>
      </c>
      <c r="K30" s="42"/>
      <c r="L30" s="43">
        <f t="shared" si="0"/>
        <v>1306.74</v>
      </c>
      <c r="M30" s="43">
        <f t="shared" si="1"/>
        <v>0</v>
      </c>
      <c r="N30" s="44">
        <f t="shared" si="2"/>
        <v>0</v>
      </c>
      <c r="O30" s="43">
        <f t="shared" ref="O30" si="25">ROUND(M30*SVS_UR_1_1,2)</f>
        <v>0</v>
      </c>
      <c r="P30" s="41">
        <f t="shared" si="9"/>
        <v>1</v>
      </c>
      <c r="Q30" s="42"/>
      <c r="R30" s="43">
        <f t="shared" si="5"/>
        <v>6.96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583</v>
      </c>
      <c r="C31" s="248">
        <v>-1</v>
      </c>
      <c r="D31" s="248">
        <v>13</v>
      </c>
      <c r="E31" s="38" t="s">
        <v>82</v>
      </c>
      <c r="F31" s="38" t="s">
        <v>352</v>
      </c>
      <c r="G31" s="39" t="s">
        <v>81</v>
      </c>
      <c r="H31" s="40">
        <v>36.58</v>
      </c>
      <c r="I31" s="39">
        <v>3</v>
      </c>
      <c r="J31" s="41">
        <v>112.65</v>
      </c>
      <c r="K31" s="42"/>
      <c r="L31" s="43">
        <f t="shared" si="0"/>
        <v>4120.7370000000001</v>
      </c>
      <c r="M31" s="43">
        <f t="shared" si="1"/>
        <v>0</v>
      </c>
      <c r="N31" s="44">
        <f t="shared" si="2"/>
        <v>0</v>
      </c>
      <c r="O31" s="43">
        <f t="shared" ref="O31" si="26">ROUND(M31*SVS_UR_1_1,2)</f>
        <v>0</v>
      </c>
      <c r="P31" s="41">
        <f t="shared" si="9"/>
        <v>1</v>
      </c>
      <c r="Q31" s="42"/>
      <c r="R31" s="43">
        <f t="shared" si="5"/>
        <v>36.58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583</v>
      </c>
      <c r="C32" s="248">
        <v>-1</v>
      </c>
      <c r="D32" s="248">
        <v>12</v>
      </c>
      <c r="E32" s="38" t="s">
        <v>510</v>
      </c>
      <c r="F32" s="38" t="s">
        <v>352</v>
      </c>
      <c r="G32" s="39" t="s">
        <v>81</v>
      </c>
      <c r="H32" s="40">
        <v>45.5</v>
      </c>
      <c r="I32" s="39">
        <v>3</v>
      </c>
      <c r="J32" s="41">
        <v>112.65</v>
      </c>
      <c r="K32" s="42"/>
      <c r="L32" s="43">
        <f t="shared" si="0"/>
        <v>5125.5749999999998</v>
      </c>
      <c r="M32" s="43">
        <f t="shared" si="1"/>
        <v>0</v>
      </c>
      <c r="N32" s="44">
        <f t="shared" si="2"/>
        <v>0</v>
      </c>
      <c r="O32" s="43">
        <f t="shared" ref="O32" si="27">ROUND(M32*SVS_UR_1_1,2)</f>
        <v>0</v>
      </c>
      <c r="P32" s="41">
        <f t="shared" si="9"/>
        <v>1</v>
      </c>
      <c r="Q32" s="42"/>
      <c r="R32" s="43">
        <f t="shared" si="5"/>
        <v>45.5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583</v>
      </c>
      <c r="C33" s="248">
        <v>-1</v>
      </c>
      <c r="D33" s="248">
        <v>11</v>
      </c>
      <c r="E33" s="38" t="s">
        <v>147</v>
      </c>
      <c r="F33" s="38" t="s">
        <v>352</v>
      </c>
      <c r="G33" s="39" t="s">
        <v>42</v>
      </c>
      <c r="H33" s="40">
        <v>41.42</v>
      </c>
      <c r="I33" s="39">
        <v>0.23</v>
      </c>
      <c r="J33" s="41">
        <v>12</v>
      </c>
      <c r="K33" s="42"/>
      <c r="L33" s="43">
        <f t="shared" si="0"/>
        <v>497.04</v>
      </c>
      <c r="M33" s="43">
        <f t="shared" si="1"/>
        <v>0</v>
      </c>
      <c r="N33" s="44">
        <f t="shared" si="2"/>
        <v>0</v>
      </c>
      <c r="O33" s="43">
        <f t="shared" ref="O33" si="28">ROUND(M33*SVS_UR_1_1,2)</f>
        <v>0</v>
      </c>
      <c r="P33" s="138"/>
      <c r="Q33" s="138"/>
      <c r="R33" s="138"/>
      <c r="S33" s="138"/>
      <c r="T33" s="138"/>
      <c r="U33" s="138"/>
    </row>
    <row r="34" spans="1:21" s="45" customFormat="1" ht="24">
      <c r="A34" s="37">
        <f>MAX($A$11:A33)+1</f>
        <v>24</v>
      </c>
      <c r="B34" s="46" t="s">
        <v>583</v>
      </c>
      <c r="C34" s="248">
        <v>-1</v>
      </c>
      <c r="D34" s="248">
        <v>10</v>
      </c>
      <c r="E34" s="38" t="s">
        <v>494</v>
      </c>
      <c r="F34" s="38" t="s">
        <v>352</v>
      </c>
      <c r="G34" s="39" t="s">
        <v>75</v>
      </c>
      <c r="H34" s="40">
        <v>42.97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</row>
    <row r="35" spans="1:21" s="45" customFormat="1" ht="24">
      <c r="A35" s="37">
        <f>MAX($A$11:A34)+1</f>
        <v>25</v>
      </c>
      <c r="B35" s="46" t="s">
        <v>583</v>
      </c>
      <c r="C35" s="248">
        <v>-1</v>
      </c>
      <c r="D35" s="248">
        <v>9</v>
      </c>
      <c r="E35" s="38" t="s">
        <v>82</v>
      </c>
      <c r="F35" s="38" t="s">
        <v>352</v>
      </c>
      <c r="G35" s="39" t="s">
        <v>81</v>
      </c>
      <c r="H35" s="40">
        <v>33.15</v>
      </c>
      <c r="I35" s="39">
        <v>3</v>
      </c>
      <c r="J35" s="41">
        <v>112.65</v>
      </c>
      <c r="K35" s="42"/>
      <c r="L35" s="43">
        <f t="shared" si="0"/>
        <v>3734.3474999999999</v>
      </c>
      <c r="M35" s="43">
        <f t="shared" si="1"/>
        <v>0</v>
      </c>
      <c r="N35" s="44">
        <f t="shared" si="2"/>
        <v>0</v>
      </c>
      <c r="O35" s="43">
        <f t="shared" ref="O35" si="29">ROUND(M35*SVS_UR_1_1,2)</f>
        <v>0</v>
      </c>
      <c r="P35" s="41">
        <f t="shared" si="9"/>
        <v>1</v>
      </c>
      <c r="Q35" s="42"/>
      <c r="R35" s="43">
        <f t="shared" si="5"/>
        <v>33.15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583</v>
      </c>
      <c r="C36" s="248">
        <v>-1</v>
      </c>
      <c r="D36" s="248">
        <v>8</v>
      </c>
      <c r="E36" s="38" t="s">
        <v>419</v>
      </c>
      <c r="F36" s="38" t="s">
        <v>69</v>
      </c>
      <c r="G36" s="39" t="s">
        <v>88</v>
      </c>
      <c r="H36" s="40">
        <v>21.97</v>
      </c>
      <c r="I36" s="39">
        <v>5</v>
      </c>
      <c r="J36" s="41">
        <v>187.75</v>
      </c>
      <c r="K36" s="42"/>
      <c r="L36" s="43">
        <f t="shared" si="0"/>
        <v>4124.8674999999994</v>
      </c>
      <c r="M36" s="43">
        <f t="shared" si="1"/>
        <v>0</v>
      </c>
      <c r="N36" s="44">
        <f t="shared" si="2"/>
        <v>0</v>
      </c>
      <c r="O36" s="43">
        <f t="shared" ref="O36" si="30">ROUND(M36*SVS_UR_1_1,2)</f>
        <v>0</v>
      </c>
      <c r="P36" s="41">
        <f t="shared" si="9"/>
        <v>1</v>
      </c>
      <c r="Q36" s="42"/>
      <c r="R36" s="43">
        <f t="shared" si="5"/>
        <v>21.97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583</v>
      </c>
      <c r="C37" s="248">
        <v>-1</v>
      </c>
      <c r="D37" s="248">
        <v>7</v>
      </c>
      <c r="E37" s="38" t="s">
        <v>419</v>
      </c>
      <c r="F37" s="38" t="s">
        <v>69</v>
      </c>
      <c r="G37" s="39" t="s">
        <v>88</v>
      </c>
      <c r="H37" s="40">
        <v>20.25</v>
      </c>
      <c r="I37" s="39">
        <v>5</v>
      </c>
      <c r="J37" s="41">
        <v>187.75</v>
      </c>
      <c r="K37" s="42"/>
      <c r="L37" s="43">
        <f t="shared" si="0"/>
        <v>3801.9375</v>
      </c>
      <c r="M37" s="43">
        <f t="shared" si="1"/>
        <v>0</v>
      </c>
      <c r="N37" s="44">
        <f t="shared" si="2"/>
        <v>0</v>
      </c>
      <c r="O37" s="43">
        <f t="shared" ref="O37" si="31">ROUND(M37*SVS_UR_1_1,2)</f>
        <v>0</v>
      </c>
      <c r="P37" s="41">
        <f t="shared" si="9"/>
        <v>1</v>
      </c>
      <c r="Q37" s="42"/>
      <c r="R37" s="43">
        <f t="shared" si="5"/>
        <v>20.25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583</v>
      </c>
      <c r="C38" s="248">
        <v>-1</v>
      </c>
      <c r="D38" s="248">
        <v>6</v>
      </c>
      <c r="E38" s="38" t="s">
        <v>510</v>
      </c>
      <c r="F38" s="38" t="s">
        <v>352</v>
      </c>
      <c r="G38" s="39" t="s">
        <v>81</v>
      </c>
      <c r="H38" s="40">
        <v>42.93</v>
      </c>
      <c r="I38" s="39">
        <v>3</v>
      </c>
      <c r="J38" s="41">
        <v>112.65</v>
      </c>
      <c r="K38" s="42"/>
      <c r="L38" s="43">
        <f t="shared" si="0"/>
        <v>4836.0645000000004</v>
      </c>
      <c r="M38" s="43">
        <f t="shared" si="1"/>
        <v>0</v>
      </c>
      <c r="N38" s="44">
        <f t="shared" si="2"/>
        <v>0</v>
      </c>
      <c r="O38" s="43">
        <f t="shared" ref="O38" si="32">ROUND(M38*SVS_UR_1_1,2)</f>
        <v>0</v>
      </c>
      <c r="P38" s="41">
        <f t="shared" si="9"/>
        <v>1</v>
      </c>
      <c r="Q38" s="42"/>
      <c r="R38" s="43">
        <f t="shared" si="5"/>
        <v>42.93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583</v>
      </c>
      <c r="C39" s="248">
        <v>-1</v>
      </c>
      <c r="D39" s="248">
        <v>5</v>
      </c>
      <c r="E39" s="38" t="s">
        <v>82</v>
      </c>
      <c r="F39" s="38" t="s">
        <v>352</v>
      </c>
      <c r="G39" s="39" t="s">
        <v>81</v>
      </c>
      <c r="H39" s="40">
        <v>30.88</v>
      </c>
      <c r="I39" s="39">
        <v>3</v>
      </c>
      <c r="J39" s="41">
        <v>112.65</v>
      </c>
      <c r="K39" s="42"/>
      <c r="L39" s="43">
        <f t="shared" si="0"/>
        <v>3478.6320000000001</v>
      </c>
      <c r="M39" s="43">
        <f t="shared" si="1"/>
        <v>0</v>
      </c>
      <c r="N39" s="44">
        <f t="shared" si="2"/>
        <v>0</v>
      </c>
      <c r="O39" s="43">
        <f t="shared" ref="O39" si="33">ROUND(M39*SVS_UR_1_1,2)</f>
        <v>0</v>
      </c>
      <c r="P39" s="41">
        <f t="shared" si="9"/>
        <v>1</v>
      </c>
      <c r="Q39" s="42"/>
      <c r="R39" s="43">
        <f t="shared" si="5"/>
        <v>30.88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583</v>
      </c>
      <c r="C40" s="248">
        <v>-1</v>
      </c>
      <c r="D40" s="248">
        <v>4</v>
      </c>
      <c r="E40" s="38" t="s">
        <v>419</v>
      </c>
      <c r="F40" s="38" t="s">
        <v>69</v>
      </c>
      <c r="G40" s="39" t="s">
        <v>88</v>
      </c>
      <c r="H40" s="40">
        <v>2.76</v>
      </c>
      <c r="I40" s="39">
        <v>5</v>
      </c>
      <c r="J40" s="41">
        <v>187.75</v>
      </c>
      <c r="K40" s="42"/>
      <c r="L40" s="43">
        <f t="shared" si="0"/>
        <v>518.18999999999994</v>
      </c>
      <c r="M40" s="43">
        <f t="shared" si="1"/>
        <v>0</v>
      </c>
      <c r="N40" s="44">
        <f t="shared" si="2"/>
        <v>0</v>
      </c>
      <c r="O40" s="43">
        <f t="shared" ref="O40" si="34">ROUND(M40*SVS_UR_1_1,2)</f>
        <v>0</v>
      </c>
      <c r="P40" s="41">
        <f t="shared" si="9"/>
        <v>1</v>
      </c>
      <c r="Q40" s="42"/>
      <c r="R40" s="43">
        <f t="shared" si="5"/>
        <v>2.76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583</v>
      </c>
      <c r="C41" s="248">
        <v>-1</v>
      </c>
      <c r="D41" s="248">
        <v>3</v>
      </c>
      <c r="E41" s="38" t="s">
        <v>241</v>
      </c>
      <c r="F41" s="38" t="s">
        <v>352</v>
      </c>
      <c r="G41" s="39" t="s">
        <v>42</v>
      </c>
      <c r="H41" s="40">
        <v>12.67</v>
      </c>
      <c r="I41" s="39">
        <v>0.23</v>
      </c>
      <c r="J41" s="41">
        <v>12</v>
      </c>
      <c r="K41" s="42"/>
      <c r="L41" s="43">
        <f t="shared" si="0"/>
        <v>152.04</v>
      </c>
      <c r="M41" s="43">
        <f t="shared" si="1"/>
        <v>0</v>
      </c>
      <c r="N41" s="44">
        <f t="shared" si="2"/>
        <v>0</v>
      </c>
      <c r="O41" s="43">
        <f t="shared" ref="O41" si="35">ROUND(M41*SVS_UR_1_1,2)</f>
        <v>0</v>
      </c>
      <c r="P41" s="138"/>
      <c r="Q41" s="138"/>
      <c r="R41" s="138"/>
      <c r="S41" s="138"/>
      <c r="T41" s="138"/>
      <c r="U41" s="138"/>
    </row>
    <row r="42" spans="1:21" s="45" customFormat="1" ht="24">
      <c r="A42" s="37">
        <f>MAX($A$11:A41)+1</f>
        <v>32</v>
      </c>
      <c r="B42" s="46" t="s">
        <v>583</v>
      </c>
      <c r="C42" s="248">
        <v>-1</v>
      </c>
      <c r="D42" s="248">
        <v>2</v>
      </c>
      <c r="E42" s="38" t="s">
        <v>241</v>
      </c>
      <c r="F42" s="38" t="s">
        <v>352</v>
      </c>
      <c r="G42" s="39" t="s">
        <v>42</v>
      </c>
      <c r="H42" s="40">
        <v>15.87</v>
      </c>
      <c r="I42" s="39">
        <v>0.23</v>
      </c>
      <c r="J42" s="41">
        <v>12</v>
      </c>
      <c r="K42" s="42"/>
      <c r="L42" s="43">
        <f t="shared" si="0"/>
        <v>190.44</v>
      </c>
      <c r="M42" s="43">
        <f t="shared" si="1"/>
        <v>0</v>
      </c>
      <c r="N42" s="44">
        <f t="shared" si="2"/>
        <v>0</v>
      </c>
      <c r="O42" s="43">
        <f t="shared" ref="O42" si="36">ROUND(M42*SVS_UR_1_1,2)</f>
        <v>0</v>
      </c>
      <c r="P42" s="138"/>
      <c r="Q42" s="138"/>
      <c r="R42" s="138"/>
      <c r="S42" s="138"/>
      <c r="T42" s="138"/>
      <c r="U42" s="138"/>
    </row>
    <row r="43" spans="1:21" s="45" customFormat="1" ht="24">
      <c r="A43" s="37">
        <f>MAX($A$11:A42)+1</f>
        <v>33</v>
      </c>
      <c r="B43" s="46" t="s">
        <v>583</v>
      </c>
      <c r="C43" s="248">
        <v>-1</v>
      </c>
      <c r="D43" s="248">
        <v>1</v>
      </c>
      <c r="E43" s="38" t="s">
        <v>585</v>
      </c>
      <c r="F43" s="38" t="s">
        <v>352</v>
      </c>
      <c r="G43" s="39" t="s">
        <v>75</v>
      </c>
      <c r="H43" s="40">
        <v>40.19</v>
      </c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</row>
    <row r="44" spans="1:21" s="45" customFormat="1" ht="24">
      <c r="A44" s="37">
        <f>MAX($A$11:A43)+1</f>
        <v>34</v>
      </c>
      <c r="B44" s="46" t="s">
        <v>583</v>
      </c>
      <c r="C44" s="248">
        <v>2</v>
      </c>
      <c r="D44" s="248">
        <v>2</v>
      </c>
      <c r="E44" s="38" t="s">
        <v>241</v>
      </c>
      <c r="F44" s="38"/>
      <c r="G44" s="39" t="s">
        <v>42</v>
      </c>
      <c r="H44" s="40">
        <v>119.74</v>
      </c>
      <c r="I44" s="39">
        <v>0.23</v>
      </c>
      <c r="J44" s="41">
        <v>12</v>
      </c>
      <c r="K44" s="42"/>
      <c r="L44" s="43">
        <f t="shared" si="0"/>
        <v>1436.8799999999999</v>
      </c>
      <c r="M44" s="43">
        <f t="shared" si="1"/>
        <v>0</v>
      </c>
      <c r="N44" s="44">
        <f t="shared" si="2"/>
        <v>0</v>
      </c>
      <c r="O44" s="43">
        <f t="shared" ref="O44" si="37">ROUND(M44*SVS_UR_1_1,2)</f>
        <v>0</v>
      </c>
      <c r="P44" s="138"/>
      <c r="Q44" s="138"/>
      <c r="R44" s="138"/>
      <c r="S44" s="138"/>
      <c r="T44" s="138"/>
      <c r="U44" s="138"/>
    </row>
    <row r="45" spans="1:21" s="45" customFormat="1" ht="24">
      <c r="A45" s="37">
        <f>MAX($A$11:A44)+1</f>
        <v>35</v>
      </c>
      <c r="B45" s="46" t="s">
        <v>583</v>
      </c>
      <c r="C45" s="248">
        <v>2</v>
      </c>
      <c r="D45" s="248">
        <v>1</v>
      </c>
      <c r="E45" s="38" t="s">
        <v>241</v>
      </c>
      <c r="F45" s="38"/>
      <c r="G45" s="39" t="s">
        <v>42</v>
      </c>
      <c r="H45" s="40">
        <v>281.52999999999997</v>
      </c>
      <c r="I45" s="39">
        <v>0.23</v>
      </c>
      <c r="J45" s="41">
        <v>12</v>
      </c>
      <c r="K45" s="42"/>
      <c r="L45" s="43">
        <f t="shared" si="0"/>
        <v>3378.3599999999997</v>
      </c>
      <c r="M45" s="43">
        <f t="shared" si="1"/>
        <v>0</v>
      </c>
      <c r="N45" s="44">
        <f t="shared" si="2"/>
        <v>0</v>
      </c>
      <c r="O45" s="43">
        <f t="shared" ref="O45" si="38">ROUND(M45*SVS_UR_1_1,2)</f>
        <v>0</v>
      </c>
      <c r="P45" s="138"/>
      <c r="Q45" s="138"/>
      <c r="R45" s="138"/>
      <c r="S45" s="138"/>
      <c r="T45" s="138"/>
      <c r="U45" s="138"/>
    </row>
    <row r="46" spans="1:21" s="45" customFormat="1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</row>
    <row r="47" spans="1:21">
      <c r="I47" s="98"/>
      <c r="L47" s="49"/>
    </row>
    <row r="48" spans="1:21">
      <c r="A48" s="52"/>
      <c r="B48" s="53"/>
      <c r="C48" s="54" t="str">
        <f>"weil "&amp;COUNTA($A:$A)-SUBTOTAL(103,$A:$A)&amp;" Zeile(n) Ausgeblendet"</f>
        <v>weil 0 Zeile(n) Ausgeblendet</v>
      </c>
      <c r="D48" s="53" t="str">
        <f>"oder Abgefiltert sind, Teilsummen:"</f>
        <v>oder Abgefiltert sind, Teilsummen:</v>
      </c>
      <c r="E48" s="54"/>
      <c r="F48" s="54"/>
      <c r="G48" s="55"/>
      <c r="H48" s="56">
        <f>SUBTOTAL(109,H11:H45)</f>
        <v>1396.54</v>
      </c>
      <c r="I48" s="101"/>
      <c r="J48" s="96" t="s">
        <v>938</v>
      </c>
      <c r="K48" s="57">
        <f>SUBTOTAL(103,I11:I45)</f>
        <v>32</v>
      </c>
      <c r="L48" s="56">
        <f>SUBTOTAL(109,L11:L45)</f>
        <v>129957.61699999998</v>
      </c>
      <c r="M48" s="56">
        <f>SUBTOTAL(109,M11:M45)</f>
        <v>0</v>
      </c>
      <c r="N48" s="58"/>
      <c r="O48" s="56">
        <f>SUBTOTAL(109,O11:O45)</f>
        <v>0</v>
      </c>
    </row>
    <row r="49" spans="1:15">
      <c r="H49" s="59"/>
      <c r="I49" s="98"/>
      <c r="L49" s="49"/>
    </row>
    <row r="50" spans="1:15">
      <c r="A50" s="60" t="s">
        <v>23</v>
      </c>
      <c r="B50" s="60"/>
      <c r="C50" s="61"/>
      <c r="D50" s="62"/>
      <c r="E50" s="62"/>
      <c r="F50" s="63"/>
      <c r="G50" s="64"/>
      <c r="H50" s="65"/>
      <c r="I50" s="99"/>
      <c r="J50" s="99"/>
      <c r="K50" s="65"/>
      <c r="L50" s="65"/>
      <c r="M50" s="65"/>
      <c r="N50" s="65"/>
      <c r="O50" s="65"/>
    </row>
    <row r="51" spans="1:15" ht="6" customHeight="1">
      <c r="A51" s="60"/>
      <c r="B51" s="60"/>
      <c r="C51" s="61"/>
      <c r="D51" s="62"/>
      <c r="E51" s="62"/>
      <c r="F51" s="63"/>
      <c r="G51" s="64"/>
      <c r="H51" s="65"/>
      <c r="I51" s="99"/>
      <c r="J51" s="99"/>
      <c r="K51" s="65"/>
      <c r="L51" s="65"/>
      <c r="M51" s="65"/>
      <c r="N51" s="65"/>
      <c r="O51" s="65"/>
    </row>
    <row r="52" spans="1:15">
      <c r="A52" s="47" t="s">
        <v>24</v>
      </c>
      <c r="B52" s="47" t="s">
        <v>25</v>
      </c>
      <c r="D52" s="29" t="s">
        <v>26</v>
      </c>
      <c r="E52" s="66" t="s">
        <v>27</v>
      </c>
      <c r="J52" s="29"/>
      <c r="K52" s="49"/>
      <c r="L52" s="49"/>
      <c r="M52" s="49"/>
      <c r="N52" s="49"/>
      <c r="O52" s="49"/>
    </row>
    <row r="53" spans="1:15">
      <c r="A53" s="47" t="s">
        <v>12</v>
      </c>
      <c r="B53" s="47" t="s">
        <v>28</v>
      </c>
      <c r="D53" s="29" t="s">
        <v>29</v>
      </c>
      <c r="E53" s="66" t="s">
        <v>30</v>
      </c>
      <c r="J53" s="29"/>
      <c r="K53" s="49"/>
      <c r="L53" s="49"/>
      <c r="M53" s="49"/>
      <c r="N53" s="49"/>
      <c r="O53" s="49"/>
    </row>
    <row r="54" spans="1:15">
      <c r="A54" s="47" t="s">
        <v>31</v>
      </c>
      <c r="B54" s="47" t="s">
        <v>32</v>
      </c>
      <c r="D54" s="62" t="s">
        <v>48</v>
      </c>
      <c r="E54" s="67" t="s">
        <v>49</v>
      </c>
      <c r="J54" s="29"/>
      <c r="K54" s="49"/>
      <c r="L54" s="49"/>
      <c r="M54" s="49"/>
      <c r="N54" s="49"/>
      <c r="O54" s="49"/>
    </row>
    <row r="55" spans="1:15">
      <c r="A55" s="47" t="s">
        <v>33</v>
      </c>
      <c r="B55" s="47" t="s">
        <v>34</v>
      </c>
      <c r="D55" s="68" t="s">
        <v>35</v>
      </c>
      <c r="E55" s="48" t="s">
        <v>36</v>
      </c>
      <c r="J55" s="29"/>
      <c r="K55" s="49"/>
      <c r="L55" s="49"/>
      <c r="M55" s="49"/>
      <c r="N55" s="49"/>
      <c r="O55" s="49"/>
    </row>
    <row r="56" spans="1:15">
      <c r="J56" s="29"/>
      <c r="K56" s="49"/>
      <c r="L56" s="49"/>
      <c r="M56" s="49"/>
      <c r="N56" s="49"/>
      <c r="O56" s="49"/>
    </row>
    <row r="57" spans="1:15">
      <c r="I57" s="97"/>
      <c r="J57" s="97"/>
      <c r="K57" s="24"/>
      <c r="L57" s="24"/>
      <c r="M57" s="24"/>
      <c r="N57" s="24"/>
      <c r="O57" s="24"/>
    </row>
  </sheetData>
  <sheetProtection algorithmName="SHA-512" hashValue="4FN1UiP/jNfSkp0ghhLfv/C1ei//ZVfXTciBl0Dv9BqzDhbLq/DlAM8m6yUwzrewS3mfgrjkwnfAeZM9y1VU9w==" saltValue="AB/Of2x/Nb6q1QuWZkS3KQ==" spinCount="100000" sheet="1" objects="1" scenarios="1" formatColumns="0" formatRows="0" autoFilter="0"/>
  <autoFilter ref="A9:U45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05" priority="3">
      <formula>$A$1&lt;&gt;""</formula>
    </cfRule>
  </conditionalFormatting>
  <conditionalFormatting sqref="A48:O48">
    <cfRule type="expression" dxfId="204" priority="2">
      <formula>IF(SUBTOTAL(103,$A:$A)=COUNTA($A:$A),TRUE,FALSE)</formula>
    </cfRule>
  </conditionalFormatting>
  <conditionalFormatting sqref="B11:I22 B23:H23 B24:I33 B34:H34 B35:I42 B43:H43 B44:I45">
    <cfRule type="expression" dxfId="203" priority="4">
      <formula>AND(NOT(ISBLANK($E$8)),SEARCH($E$8,$B11&amp;$C11&amp;$D11&amp;$E11&amp;$F11&amp;$G11&amp;$H11))</formula>
    </cfRule>
    <cfRule type="expression" dxfId="202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01" priority="1">
      <formula>F4&lt;&gt;""</formula>
    </cfRule>
  </conditionalFormatting>
  <conditionalFormatting sqref="K4">
    <cfRule type="expression" dxfId="200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0DD73-B826-458C-99B1-4EE635A0DBF3}">
  <sheetPr>
    <tabColor theme="6" tint="0.59999389629810485"/>
    <pageSetUpPr fitToPage="1"/>
  </sheetPr>
  <dimension ref="A1:U79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IF(OR(COUNTIF(K11:K67,"&gt;0")&lt;&gt;COUNT(I11:I67),$O$5=""),"Das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586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918</v>
      </c>
      <c r="C5" s="241"/>
      <c r="D5" s="205" t="s">
        <v>46</v>
      </c>
      <c r="E5" s="209" t="str" cm="1">
        <f t="array" aca="1" ref="E5" ca="1">MID(CELL("dateiname",A2),FIND("]",CELL("dateiname",A2))+7,2)</f>
        <v>17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165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COUNTA(I11:I67)</f>
        <v>55</v>
      </c>
      <c r="P7" s="227"/>
      <c r="Q7" s="227"/>
      <c r="R7" s="227"/>
      <c r="S7" s="227"/>
      <c r="T7" s="226" t="s">
        <v>329</v>
      </c>
      <c r="U7" s="229">
        <f>COUNTA(P11:P67)</f>
        <v>47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SUM(H11:H67)</f>
        <v>1722.93</v>
      </c>
      <c r="I10" s="201"/>
      <c r="J10" s="200" t="s">
        <v>59</v>
      </c>
      <c r="K10" s="202">
        <f>IFERROR(L10/M10,0)</f>
        <v>0</v>
      </c>
      <c r="L10" s="203">
        <f>SUM(L11:L67)</f>
        <v>199912.98570000005</v>
      </c>
      <c r="M10" s="203">
        <f>SUM(M11:M67)</f>
        <v>0</v>
      </c>
      <c r="N10" s="199"/>
      <c r="O10" s="203">
        <f>SUM(O11:O67)</f>
        <v>0</v>
      </c>
      <c r="P10" s="200" t="s">
        <v>59</v>
      </c>
      <c r="Q10" s="202">
        <f>IFERROR(R10/S10,0)</f>
        <v>0</v>
      </c>
      <c r="R10" s="203">
        <f>SUM(R11:R67)</f>
        <v>1590.0400000000002</v>
      </c>
      <c r="S10" s="203">
        <f>SUM(S11:S67)</f>
        <v>0</v>
      </c>
      <c r="T10" s="199"/>
      <c r="U10" s="203">
        <f>SUM(U11:U67)</f>
        <v>0</v>
      </c>
    </row>
    <row r="11" spans="1:21" s="45" customFormat="1">
      <c r="A11" s="37">
        <v>1</v>
      </c>
      <c r="B11" s="46" t="s">
        <v>586</v>
      </c>
      <c r="C11" s="248">
        <v>0</v>
      </c>
      <c r="D11" s="248">
        <v>21</v>
      </c>
      <c r="E11" s="38" t="s">
        <v>578</v>
      </c>
      <c r="F11" s="38" t="s">
        <v>234</v>
      </c>
      <c r="G11" s="39" t="s">
        <v>65</v>
      </c>
      <c r="H11" s="40">
        <v>78.73</v>
      </c>
      <c r="I11" s="39">
        <v>3</v>
      </c>
      <c r="J11" s="41">
        <v>112.65</v>
      </c>
      <c r="K11" s="42"/>
      <c r="L11" s="43">
        <f t="shared" ref="L11:L67" si="0">H11*J11</f>
        <v>8868.9345000000012</v>
      </c>
      <c r="M11" s="43">
        <f t="shared" ref="M11:M67" si="1">IFERROR(L11/K11,0)</f>
        <v>0</v>
      </c>
      <c r="N11" s="44">
        <f t="shared" ref="N11:N67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67" si="5">H11*P11</f>
        <v>78.73</v>
      </c>
      <c r="S11" s="43">
        <f t="shared" ref="S11:S67" si="6">IFERROR(R11/Q11,0)</f>
        <v>0</v>
      </c>
      <c r="T11" s="44">
        <f t="shared" ref="T11:T67" si="7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46" t="s">
        <v>586</v>
      </c>
      <c r="C12" s="248">
        <v>0</v>
      </c>
      <c r="D12" s="248">
        <v>20</v>
      </c>
      <c r="E12" s="38" t="s">
        <v>82</v>
      </c>
      <c r="F12" s="38" t="s">
        <v>234</v>
      </c>
      <c r="G12" s="39" t="s">
        <v>81</v>
      </c>
      <c r="H12" s="40">
        <v>6.57</v>
      </c>
      <c r="I12" s="39">
        <v>5</v>
      </c>
      <c r="J12" s="41">
        <v>187.75</v>
      </c>
      <c r="K12" s="42"/>
      <c r="L12" s="43">
        <f t="shared" si="0"/>
        <v>1233.5175000000002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6.57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46" t="s">
        <v>586</v>
      </c>
      <c r="C13" s="248">
        <v>0</v>
      </c>
      <c r="D13" s="248">
        <v>19</v>
      </c>
      <c r="E13" s="38" t="s">
        <v>147</v>
      </c>
      <c r="F13" s="38" t="s">
        <v>352</v>
      </c>
      <c r="G13" s="39" t="s">
        <v>42</v>
      </c>
      <c r="H13" s="40">
        <v>12.3</v>
      </c>
      <c r="I13" s="39">
        <v>0.23</v>
      </c>
      <c r="J13" s="41">
        <v>12</v>
      </c>
      <c r="K13" s="42"/>
      <c r="L13" s="43">
        <f t="shared" si="0"/>
        <v>147.60000000000002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138"/>
      <c r="Q13" s="138"/>
      <c r="R13" s="138"/>
      <c r="S13" s="138"/>
      <c r="T13" s="138"/>
      <c r="U13" s="138"/>
    </row>
    <row r="14" spans="1:21" s="45" customFormat="1">
      <c r="A14" s="37">
        <f>MAX($A$11:A13)+1</f>
        <v>4</v>
      </c>
      <c r="B14" s="46" t="s">
        <v>586</v>
      </c>
      <c r="C14" s="248">
        <v>0</v>
      </c>
      <c r="D14" s="248">
        <v>18</v>
      </c>
      <c r="E14" s="38" t="s">
        <v>82</v>
      </c>
      <c r="F14" s="38" t="s">
        <v>234</v>
      </c>
      <c r="G14" s="39" t="s">
        <v>81</v>
      </c>
      <c r="H14" s="40">
        <v>52.22</v>
      </c>
      <c r="I14" s="39">
        <v>5</v>
      </c>
      <c r="J14" s="41">
        <v>187.75</v>
      </c>
      <c r="K14" s="42"/>
      <c r="L14" s="43">
        <f t="shared" si="0"/>
        <v>9804.3050000000003</v>
      </c>
      <c r="M14" s="43">
        <f t="shared" si="1"/>
        <v>0</v>
      </c>
      <c r="N14" s="44">
        <f t="shared" si="2"/>
        <v>0</v>
      </c>
      <c r="O14" s="43">
        <f t="shared" ref="O14" si="9">ROUND(M14*SVS_UR_1_1,2)</f>
        <v>0</v>
      </c>
      <c r="P14" s="41">
        <f t="shared" ref="P14:P67" si="10">IF(I14&gt;=1,1,0)</f>
        <v>1</v>
      </c>
      <c r="Q14" s="42"/>
      <c r="R14" s="43">
        <f t="shared" si="5"/>
        <v>52.22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46" t="s">
        <v>586</v>
      </c>
      <c r="C15" s="248">
        <v>0</v>
      </c>
      <c r="D15" s="248">
        <v>17</v>
      </c>
      <c r="E15" s="38" t="s">
        <v>146</v>
      </c>
      <c r="F15" s="38" t="s">
        <v>69</v>
      </c>
      <c r="G15" s="39" t="s">
        <v>88</v>
      </c>
      <c r="H15" s="40">
        <v>3.4</v>
      </c>
      <c r="I15" s="39">
        <v>5</v>
      </c>
      <c r="J15" s="41">
        <v>187.75</v>
      </c>
      <c r="K15" s="42"/>
      <c r="L15" s="43">
        <f t="shared" si="0"/>
        <v>638.35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10"/>
        <v>1</v>
      </c>
      <c r="Q15" s="42"/>
      <c r="R15" s="43">
        <f t="shared" si="5"/>
        <v>3.4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46" t="s">
        <v>586</v>
      </c>
      <c r="C16" s="248">
        <v>0</v>
      </c>
      <c r="D16" s="248">
        <v>16</v>
      </c>
      <c r="E16" s="38" t="s">
        <v>368</v>
      </c>
      <c r="F16" s="38" t="s">
        <v>69</v>
      </c>
      <c r="G16" s="39" t="s">
        <v>88</v>
      </c>
      <c r="H16" s="40">
        <v>9.1199999999999992</v>
      </c>
      <c r="I16" s="39">
        <v>5</v>
      </c>
      <c r="J16" s="41">
        <v>187.75</v>
      </c>
      <c r="K16" s="42"/>
      <c r="L16" s="43">
        <f t="shared" si="0"/>
        <v>1712.2799999999997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10"/>
        <v>1</v>
      </c>
      <c r="Q16" s="42"/>
      <c r="R16" s="43">
        <f t="shared" si="5"/>
        <v>9.1199999999999992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46" t="s">
        <v>586</v>
      </c>
      <c r="C17" s="248">
        <v>0</v>
      </c>
      <c r="D17" s="248">
        <v>15</v>
      </c>
      <c r="E17" s="38" t="s">
        <v>146</v>
      </c>
      <c r="F17" s="38" t="s">
        <v>69</v>
      </c>
      <c r="G17" s="39" t="s">
        <v>88</v>
      </c>
      <c r="H17" s="40">
        <v>22.91</v>
      </c>
      <c r="I17" s="39">
        <v>5</v>
      </c>
      <c r="J17" s="41">
        <v>187.75</v>
      </c>
      <c r="K17" s="42"/>
      <c r="L17" s="43">
        <f t="shared" si="0"/>
        <v>4301.3525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10"/>
        <v>1</v>
      </c>
      <c r="Q17" s="42"/>
      <c r="R17" s="43">
        <f t="shared" si="5"/>
        <v>22.91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586</v>
      </c>
      <c r="C18" s="248">
        <v>0</v>
      </c>
      <c r="D18" s="248">
        <v>14</v>
      </c>
      <c r="E18" s="38" t="s">
        <v>214</v>
      </c>
      <c r="F18" s="38" t="s">
        <v>69</v>
      </c>
      <c r="G18" s="39" t="s">
        <v>75</v>
      </c>
      <c r="H18" s="40">
        <v>3.42</v>
      </c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1" s="45" customFormat="1">
      <c r="A19" s="37">
        <f>MAX($A$11:A18)+1</f>
        <v>9</v>
      </c>
      <c r="B19" s="46" t="s">
        <v>586</v>
      </c>
      <c r="C19" s="248">
        <v>0</v>
      </c>
      <c r="D19" s="248">
        <v>13</v>
      </c>
      <c r="E19" s="38" t="s">
        <v>146</v>
      </c>
      <c r="F19" s="38" t="s">
        <v>69</v>
      </c>
      <c r="G19" s="39" t="s">
        <v>88</v>
      </c>
      <c r="H19" s="40">
        <v>14.04</v>
      </c>
      <c r="I19" s="39">
        <v>5</v>
      </c>
      <c r="J19" s="41">
        <v>187.75</v>
      </c>
      <c r="K19" s="42"/>
      <c r="L19" s="43">
        <f t="shared" si="0"/>
        <v>2636.0099999999998</v>
      </c>
      <c r="M19" s="43">
        <f t="shared" si="1"/>
        <v>0</v>
      </c>
      <c r="N19" s="44">
        <f t="shared" si="2"/>
        <v>0</v>
      </c>
      <c r="O19" s="43">
        <f t="shared" ref="O19" si="14">ROUND(M19*SVS_UR_1_1,2)</f>
        <v>0</v>
      </c>
      <c r="P19" s="41">
        <f t="shared" si="10"/>
        <v>1</v>
      </c>
      <c r="Q19" s="42"/>
      <c r="R19" s="43">
        <f t="shared" si="5"/>
        <v>14.04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46" t="s">
        <v>586</v>
      </c>
      <c r="C20" s="248">
        <v>0</v>
      </c>
      <c r="D20" s="248">
        <v>12</v>
      </c>
      <c r="E20" s="38" t="s">
        <v>368</v>
      </c>
      <c r="F20" s="38" t="s">
        <v>69</v>
      </c>
      <c r="G20" s="39" t="s">
        <v>88</v>
      </c>
      <c r="H20" s="40">
        <v>11.67</v>
      </c>
      <c r="I20" s="39">
        <v>5</v>
      </c>
      <c r="J20" s="41">
        <v>187.75</v>
      </c>
      <c r="K20" s="42"/>
      <c r="L20" s="43">
        <f t="shared" si="0"/>
        <v>2191.0425</v>
      </c>
      <c r="M20" s="43">
        <f t="shared" si="1"/>
        <v>0</v>
      </c>
      <c r="N20" s="44">
        <f t="shared" si="2"/>
        <v>0</v>
      </c>
      <c r="O20" s="43">
        <f t="shared" ref="O20" si="15">ROUND(M20*SVS_UR_1_1,2)</f>
        <v>0</v>
      </c>
      <c r="P20" s="41">
        <f t="shared" si="10"/>
        <v>1</v>
      </c>
      <c r="Q20" s="42"/>
      <c r="R20" s="43">
        <f t="shared" si="5"/>
        <v>11.67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46" t="s">
        <v>586</v>
      </c>
      <c r="C21" s="248">
        <v>0</v>
      </c>
      <c r="D21" s="248">
        <v>11</v>
      </c>
      <c r="E21" s="38" t="s">
        <v>82</v>
      </c>
      <c r="F21" s="38" t="s">
        <v>352</v>
      </c>
      <c r="G21" s="39" t="s">
        <v>81</v>
      </c>
      <c r="H21" s="40">
        <v>8.73</v>
      </c>
      <c r="I21" s="39">
        <v>5</v>
      </c>
      <c r="J21" s="41">
        <v>187.75</v>
      </c>
      <c r="K21" s="42"/>
      <c r="L21" s="43">
        <f t="shared" si="0"/>
        <v>1639.0575000000001</v>
      </c>
      <c r="M21" s="43">
        <f t="shared" si="1"/>
        <v>0</v>
      </c>
      <c r="N21" s="44">
        <f t="shared" si="2"/>
        <v>0</v>
      </c>
      <c r="O21" s="43">
        <f t="shared" ref="O21" si="16">ROUND(M21*SVS_UR_1_1,2)</f>
        <v>0</v>
      </c>
      <c r="P21" s="41">
        <f t="shared" si="10"/>
        <v>1</v>
      </c>
      <c r="Q21" s="42"/>
      <c r="R21" s="43">
        <f t="shared" si="5"/>
        <v>8.73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586</v>
      </c>
      <c r="C22" s="248">
        <v>0</v>
      </c>
      <c r="D22" s="248">
        <v>10</v>
      </c>
      <c r="E22" s="38" t="s">
        <v>79</v>
      </c>
      <c r="F22" s="38" t="s">
        <v>113</v>
      </c>
      <c r="G22" s="39" t="s">
        <v>78</v>
      </c>
      <c r="H22" s="40">
        <v>18.8</v>
      </c>
      <c r="I22" s="39">
        <v>2</v>
      </c>
      <c r="J22" s="41">
        <v>75.099999999999994</v>
      </c>
      <c r="K22" s="42"/>
      <c r="L22" s="43">
        <f t="shared" si="0"/>
        <v>1411.8799999999999</v>
      </c>
      <c r="M22" s="43">
        <f t="shared" si="1"/>
        <v>0</v>
      </c>
      <c r="N22" s="44">
        <f t="shared" si="2"/>
        <v>0</v>
      </c>
      <c r="O22" s="43">
        <f t="shared" ref="O22" si="17">ROUND(M22*SVS_UR_1_1,2)</f>
        <v>0</v>
      </c>
      <c r="P22" s="41">
        <f t="shared" si="10"/>
        <v>1</v>
      </c>
      <c r="Q22" s="42"/>
      <c r="R22" s="43">
        <f t="shared" si="5"/>
        <v>18.8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586</v>
      </c>
      <c r="C23" s="248">
        <v>0</v>
      </c>
      <c r="D23" s="248">
        <v>9</v>
      </c>
      <c r="E23" s="38" t="s">
        <v>587</v>
      </c>
      <c r="F23" s="38" t="s">
        <v>73</v>
      </c>
      <c r="G23" s="39" t="s">
        <v>55</v>
      </c>
      <c r="H23" s="40">
        <v>59.13</v>
      </c>
      <c r="I23" s="39">
        <v>5</v>
      </c>
      <c r="J23" s="41">
        <v>187.75</v>
      </c>
      <c r="K23" s="42"/>
      <c r="L23" s="43">
        <f t="shared" si="0"/>
        <v>11101.657500000001</v>
      </c>
      <c r="M23" s="43">
        <f t="shared" si="1"/>
        <v>0</v>
      </c>
      <c r="N23" s="44">
        <f t="shared" si="2"/>
        <v>0</v>
      </c>
      <c r="O23" s="43">
        <f t="shared" ref="O23" si="18">ROUND(M23*SVS_UR_1_1,2)</f>
        <v>0</v>
      </c>
      <c r="P23" s="41">
        <f t="shared" si="10"/>
        <v>1</v>
      </c>
      <c r="Q23" s="42"/>
      <c r="R23" s="43">
        <f t="shared" si="5"/>
        <v>59.13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586</v>
      </c>
      <c r="C24" s="248">
        <v>0</v>
      </c>
      <c r="D24" s="248">
        <v>8</v>
      </c>
      <c r="E24" s="38" t="s">
        <v>241</v>
      </c>
      <c r="F24" s="38" t="s">
        <v>73</v>
      </c>
      <c r="G24" s="39" t="s">
        <v>42</v>
      </c>
      <c r="H24" s="40">
        <v>6.11</v>
      </c>
      <c r="I24" s="39">
        <v>0.23</v>
      </c>
      <c r="J24" s="41">
        <v>12</v>
      </c>
      <c r="K24" s="42"/>
      <c r="L24" s="43">
        <f t="shared" si="0"/>
        <v>73.320000000000007</v>
      </c>
      <c r="M24" s="43">
        <f t="shared" si="1"/>
        <v>0</v>
      </c>
      <c r="N24" s="44">
        <f t="shared" si="2"/>
        <v>0</v>
      </c>
      <c r="O24" s="43">
        <f t="shared" ref="O24" si="19">ROUND(M24*SVS_UR_1_1,2)</f>
        <v>0</v>
      </c>
      <c r="P24" s="138"/>
      <c r="Q24" s="138"/>
      <c r="R24" s="138"/>
      <c r="S24" s="138"/>
      <c r="T24" s="138"/>
      <c r="U24" s="138"/>
    </row>
    <row r="25" spans="1:21" s="45" customFormat="1">
      <c r="A25" s="37">
        <f>MAX($A$11:A24)+1</f>
        <v>15</v>
      </c>
      <c r="B25" s="46" t="s">
        <v>586</v>
      </c>
      <c r="C25" s="248">
        <v>0</v>
      </c>
      <c r="D25" s="248">
        <v>7</v>
      </c>
      <c r="E25" s="38" t="s">
        <v>84</v>
      </c>
      <c r="F25" s="38" t="s">
        <v>73</v>
      </c>
      <c r="G25" s="39" t="s">
        <v>83</v>
      </c>
      <c r="H25" s="40">
        <v>4.4800000000000004</v>
      </c>
      <c r="I25" s="39">
        <v>5</v>
      </c>
      <c r="J25" s="41">
        <v>187.75</v>
      </c>
      <c r="K25" s="42"/>
      <c r="L25" s="43">
        <f t="shared" si="0"/>
        <v>841.12000000000012</v>
      </c>
      <c r="M25" s="43">
        <f t="shared" si="1"/>
        <v>0</v>
      </c>
      <c r="N25" s="44">
        <f t="shared" si="2"/>
        <v>0</v>
      </c>
      <c r="O25" s="43">
        <f t="shared" ref="O25" si="20">ROUND(M25*SVS_UR_1_1,2)</f>
        <v>0</v>
      </c>
      <c r="P25" s="41">
        <f t="shared" si="10"/>
        <v>1</v>
      </c>
      <c r="Q25" s="42"/>
      <c r="R25" s="43">
        <f t="shared" si="5"/>
        <v>4.4800000000000004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46" t="s">
        <v>586</v>
      </c>
      <c r="C26" s="248">
        <v>0</v>
      </c>
      <c r="D26" s="248">
        <v>6</v>
      </c>
      <c r="E26" s="38" t="s">
        <v>82</v>
      </c>
      <c r="F26" s="38" t="s">
        <v>73</v>
      </c>
      <c r="G26" s="39" t="s">
        <v>81</v>
      </c>
      <c r="H26" s="40">
        <v>4.3899999999999997</v>
      </c>
      <c r="I26" s="39">
        <v>5</v>
      </c>
      <c r="J26" s="41">
        <v>187.75</v>
      </c>
      <c r="K26" s="42"/>
      <c r="L26" s="43">
        <f t="shared" si="0"/>
        <v>824.22249999999997</v>
      </c>
      <c r="M26" s="43">
        <f t="shared" si="1"/>
        <v>0</v>
      </c>
      <c r="N26" s="44">
        <f t="shared" si="2"/>
        <v>0</v>
      </c>
      <c r="O26" s="43">
        <f t="shared" ref="O26" si="21">ROUND(M26*SVS_UR_1_1,2)</f>
        <v>0</v>
      </c>
      <c r="P26" s="41">
        <f t="shared" si="10"/>
        <v>1</v>
      </c>
      <c r="Q26" s="42"/>
      <c r="R26" s="43">
        <f t="shared" si="5"/>
        <v>4.3899999999999997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586</v>
      </c>
      <c r="C27" s="248">
        <v>0</v>
      </c>
      <c r="D27" s="248">
        <v>5</v>
      </c>
      <c r="E27" s="38" t="s">
        <v>82</v>
      </c>
      <c r="F27" s="38" t="s">
        <v>234</v>
      </c>
      <c r="G27" s="39" t="s">
        <v>81</v>
      </c>
      <c r="H27" s="40">
        <v>54.99</v>
      </c>
      <c r="I27" s="39">
        <v>5</v>
      </c>
      <c r="J27" s="41">
        <v>187.75</v>
      </c>
      <c r="K27" s="42"/>
      <c r="L27" s="43">
        <f t="shared" si="0"/>
        <v>10324.372499999999</v>
      </c>
      <c r="M27" s="43">
        <f t="shared" si="1"/>
        <v>0</v>
      </c>
      <c r="N27" s="44">
        <f t="shared" si="2"/>
        <v>0</v>
      </c>
      <c r="O27" s="43">
        <f t="shared" ref="O27" si="22">ROUND(M27*SVS_UR_1_1,2)</f>
        <v>0</v>
      </c>
      <c r="P27" s="41">
        <f t="shared" si="10"/>
        <v>1</v>
      </c>
      <c r="Q27" s="42"/>
      <c r="R27" s="43">
        <f t="shared" si="5"/>
        <v>54.99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586</v>
      </c>
      <c r="C28" s="248">
        <v>0</v>
      </c>
      <c r="D28" s="248">
        <v>4</v>
      </c>
      <c r="E28" s="38" t="s">
        <v>578</v>
      </c>
      <c r="F28" s="38" t="s">
        <v>73</v>
      </c>
      <c r="G28" s="39" t="s">
        <v>65</v>
      </c>
      <c r="H28" s="40">
        <v>58.74</v>
      </c>
      <c r="I28" s="39">
        <v>3</v>
      </c>
      <c r="J28" s="41">
        <v>112.65</v>
      </c>
      <c r="K28" s="42"/>
      <c r="L28" s="43">
        <f t="shared" si="0"/>
        <v>6617.0610000000006</v>
      </c>
      <c r="M28" s="43">
        <f t="shared" si="1"/>
        <v>0</v>
      </c>
      <c r="N28" s="44">
        <f t="shared" si="2"/>
        <v>0</v>
      </c>
      <c r="O28" s="43">
        <f t="shared" ref="O28" si="23">ROUND(M28*SVS_UR_1_1,2)</f>
        <v>0</v>
      </c>
      <c r="P28" s="41">
        <f t="shared" si="10"/>
        <v>1</v>
      </c>
      <c r="Q28" s="42"/>
      <c r="R28" s="43">
        <f t="shared" si="5"/>
        <v>58.74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>
      <c r="A29" s="37">
        <f>MAX($A$11:A28)+1</f>
        <v>19</v>
      </c>
      <c r="B29" s="46" t="s">
        <v>586</v>
      </c>
      <c r="C29" s="248">
        <v>0</v>
      </c>
      <c r="D29" s="248">
        <v>3</v>
      </c>
      <c r="E29" s="38" t="s">
        <v>578</v>
      </c>
      <c r="F29" s="38" t="s">
        <v>73</v>
      </c>
      <c r="G29" s="39" t="s">
        <v>65</v>
      </c>
      <c r="H29" s="40">
        <v>59.23</v>
      </c>
      <c r="I29" s="39">
        <v>3</v>
      </c>
      <c r="J29" s="41">
        <v>112.65</v>
      </c>
      <c r="K29" s="42"/>
      <c r="L29" s="43">
        <f t="shared" si="0"/>
        <v>6672.2595000000001</v>
      </c>
      <c r="M29" s="43">
        <f t="shared" si="1"/>
        <v>0</v>
      </c>
      <c r="N29" s="44">
        <f t="shared" si="2"/>
        <v>0</v>
      </c>
      <c r="O29" s="43">
        <f t="shared" ref="O29" si="24">ROUND(M29*SVS_UR_1_1,2)</f>
        <v>0</v>
      </c>
      <c r="P29" s="41">
        <f t="shared" si="10"/>
        <v>1</v>
      </c>
      <c r="Q29" s="42"/>
      <c r="R29" s="43">
        <f t="shared" si="5"/>
        <v>59.23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46" t="s">
        <v>586</v>
      </c>
      <c r="C30" s="248">
        <v>0</v>
      </c>
      <c r="D30" s="248">
        <v>2</v>
      </c>
      <c r="E30" s="38" t="s">
        <v>147</v>
      </c>
      <c r="F30" s="38" t="s">
        <v>234</v>
      </c>
      <c r="G30" s="39" t="s">
        <v>42</v>
      </c>
      <c r="H30" s="40">
        <v>18.86</v>
      </c>
      <c r="I30" s="39">
        <v>0.23</v>
      </c>
      <c r="J30" s="41">
        <v>12</v>
      </c>
      <c r="K30" s="42"/>
      <c r="L30" s="43">
        <f t="shared" si="0"/>
        <v>226.32</v>
      </c>
      <c r="M30" s="43">
        <f t="shared" si="1"/>
        <v>0</v>
      </c>
      <c r="N30" s="44">
        <f t="shared" si="2"/>
        <v>0</v>
      </c>
      <c r="O30" s="43">
        <f t="shared" ref="O30" si="25">ROUND(M30*SVS_UR_1_1,2)</f>
        <v>0</v>
      </c>
      <c r="P30" s="138"/>
      <c r="Q30" s="138"/>
      <c r="R30" s="138"/>
      <c r="S30" s="138"/>
      <c r="T30" s="138"/>
      <c r="U30" s="138"/>
    </row>
    <row r="31" spans="1:21" s="45" customFormat="1">
      <c r="A31" s="37">
        <f>MAX($A$11:A30)+1</f>
        <v>21</v>
      </c>
      <c r="B31" s="46" t="s">
        <v>586</v>
      </c>
      <c r="C31" s="248">
        <v>0</v>
      </c>
      <c r="D31" s="248">
        <v>1</v>
      </c>
      <c r="E31" s="38" t="s">
        <v>578</v>
      </c>
      <c r="F31" s="38" t="s">
        <v>73</v>
      </c>
      <c r="G31" s="39" t="s">
        <v>65</v>
      </c>
      <c r="H31" s="40">
        <v>57.85</v>
      </c>
      <c r="I31" s="39">
        <v>3</v>
      </c>
      <c r="J31" s="41">
        <v>112.65</v>
      </c>
      <c r="K31" s="42"/>
      <c r="L31" s="43">
        <f t="shared" si="0"/>
        <v>6516.8025000000007</v>
      </c>
      <c r="M31" s="43">
        <f t="shared" si="1"/>
        <v>0</v>
      </c>
      <c r="N31" s="44">
        <f t="shared" si="2"/>
        <v>0</v>
      </c>
      <c r="O31" s="43">
        <f t="shared" ref="O31" si="26">ROUND(M31*SVS_UR_1_1,2)</f>
        <v>0</v>
      </c>
      <c r="P31" s="41">
        <f t="shared" si="10"/>
        <v>1</v>
      </c>
      <c r="Q31" s="42"/>
      <c r="R31" s="43">
        <f t="shared" si="5"/>
        <v>57.85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586</v>
      </c>
      <c r="C32" s="248">
        <v>1</v>
      </c>
      <c r="D32" s="248">
        <v>17</v>
      </c>
      <c r="E32" s="38" t="s">
        <v>587</v>
      </c>
      <c r="F32" s="38" t="s">
        <v>71</v>
      </c>
      <c r="G32" s="39" t="s">
        <v>55</v>
      </c>
      <c r="H32" s="40">
        <v>57.49</v>
      </c>
      <c r="I32" s="39">
        <v>5</v>
      </c>
      <c r="J32" s="41">
        <v>187.75</v>
      </c>
      <c r="K32" s="42"/>
      <c r="L32" s="43">
        <f t="shared" si="0"/>
        <v>10793.747499999999</v>
      </c>
      <c r="M32" s="43">
        <f t="shared" si="1"/>
        <v>0</v>
      </c>
      <c r="N32" s="44">
        <f t="shared" si="2"/>
        <v>0</v>
      </c>
      <c r="O32" s="43">
        <f t="shared" ref="O32" si="27">ROUND(M32*SVS_UR_1_1,2)</f>
        <v>0</v>
      </c>
      <c r="P32" s="41">
        <f t="shared" si="10"/>
        <v>1</v>
      </c>
      <c r="Q32" s="42"/>
      <c r="R32" s="43">
        <f t="shared" si="5"/>
        <v>57.49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46" t="s">
        <v>586</v>
      </c>
      <c r="C33" s="248">
        <v>1</v>
      </c>
      <c r="D33" s="248">
        <v>16</v>
      </c>
      <c r="E33" s="38" t="s">
        <v>260</v>
      </c>
      <c r="F33" s="38" t="s">
        <v>71</v>
      </c>
      <c r="G33" s="39" t="s">
        <v>42</v>
      </c>
      <c r="H33" s="40">
        <v>39.159999999999997</v>
      </c>
      <c r="I33" s="39">
        <v>0.23</v>
      </c>
      <c r="J33" s="41">
        <v>12</v>
      </c>
      <c r="K33" s="42"/>
      <c r="L33" s="43">
        <f t="shared" si="0"/>
        <v>469.91999999999996</v>
      </c>
      <c r="M33" s="43">
        <f t="shared" si="1"/>
        <v>0</v>
      </c>
      <c r="N33" s="44">
        <f t="shared" si="2"/>
        <v>0</v>
      </c>
      <c r="O33" s="43">
        <f t="shared" ref="O33" si="28">ROUND(M33*SVS_UR_1_1,2)</f>
        <v>0</v>
      </c>
      <c r="P33" s="138"/>
      <c r="Q33" s="138"/>
      <c r="R33" s="138"/>
      <c r="S33" s="138"/>
      <c r="T33" s="138"/>
      <c r="U33" s="138"/>
    </row>
    <row r="34" spans="1:21" s="45" customFormat="1">
      <c r="A34" s="37">
        <f>MAX($A$11:A33)+1</f>
        <v>24</v>
      </c>
      <c r="B34" s="46" t="s">
        <v>586</v>
      </c>
      <c r="C34" s="248">
        <v>1</v>
      </c>
      <c r="D34" s="248">
        <v>15</v>
      </c>
      <c r="E34" s="38" t="s">
        <v>146</v>
      </c>
      <c r="F34" s="38" t="s">
        <v>69</v>
      </c>
      <c r="G34" s="39" t="s">
        <v>88</v>
      </c>
      <c r="H34" s="40">
        <v>3.92</v>
      </c>
      <c r="I34" s="39">
        <v>5</v>
      </c>
      <c r="J34" s="41">
        <v>187.75</v>
      </c>
      <c r="K34" s="42"/>
      <c r="L34" s="43">
        <f t="shared" si="0"/>
        <v>735.98</v>
      </c>
      <c r="M34" s="43">
        <f t="shared" si="1"/>
        <v>0</v>
      </c>
      <c r="N34" s="44">
        <f t="shared" si="2"/>
        <v>0</v>
      </c>
      <c r="O34" s="43">
        <f t="shared" ref="O34" si="29">ROUND(M34*SVS_UR_1_1,2)</f>
        <v>0</v>
      </c>
      <c r="P34" s="41">
        <f t="shared" si="10"/>
        <v>1</v>
      </c>
      <c r="Q34" s="42"/>
      <c r="R34" s="43">
        <f t="shared" si="5"/>
        <v>3.92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46" t="s">
        <v>586</v>
      </c>
      <c r="C35" s="248">
        <v>1</v>
      </c>
      <c r="D35" s="248">
        <v>14</v>
      </c>
      <c r="E35" s="38" t="s">
        <v>146</v>
      </c>
      <c r="F35" s="38" t="s">
        <v>69</v>
      </c>
      <c r="G35" s="39" t="s">
        <v>88</v>
      </c>
      <c r="H35" s="40">
        <v>2.91</v>
      </c>
      <c r="I35" s="39">
        <v>5</v>
      </c>
      <c r="J35" s="41">
        <v>187.75</v>
      </c>
      <c r="K35" s="42"/>
      <c r="L35" s="43">
        <f t="shared" si="0"/>
        <v>546.35250000000008</v>
      </c>
      <c r="M35" s="43">
        <f t="shared" si="1"/>
        <v>0</v>
      </c>
      <c r="N35" s="44">
        <f t="shared" si="2"/>
        <v>0</v>
      </c>
      <c r="O35" s="43">
        <f t="shared" ref="O35" si="30">ROUND(M35*SVS_UR_1_1,2)</f>
        <v>0</v>
      </c>
      <c r="P35" s="41">
        <f t="shared" si="10"/>
        <v>1</v>
      </c>
      <c r="Q35" s="42"/>
      <c r="R35" s="43">
        <f t="shared" si="5"/>
        <v>2.91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46" t="s">
        <v>586</v>
      </c>
      <c r="C36" s="248">
        <v>1</v>
      </c>
      <c r="D36" s="248">
        <v>13</v>
      </c>
      <c r="E36" s="38" t="s">
        <v>79</v>
      </c>
      <c r="F36" s="38" t="s">
        <v>71</v>
      </c>
      <c r="G36" s="39" t="s">
        <v>78</v>
      </c>
      <c r="H36" s="40">
        <v>11.45</v>
      </c>
      <c r="I36" s="39">
        <v>2</v>
      </c>
      <c r="J36" s="41">
        <v>75.099999999999994</v>
      </c>
      <c r="K36" s="42"/>
      <c r="L36" s="43">
        <f t="shared" si="0"/>
        <v>859.89499999999987</v>
      </c>
      <c r="M36" s="43">
        <f t="shared" si="1"/>
        <v>0</v>
      </c>
      <c r="N36" s="44">
        <f t="shared" si="2"/>
        <v>0</v>
      </c>
      <c r="O36" s="43">
        <f t="shared" ref="O36" si="31">ROUND(M36*SVS_UR_1_1,2)</f>
        <v>0</v>
      </c>
      <c r="P36" s="41">
        <f t="shared" si="10"/>
        <v>1</v>
      </c>
      <c r="Q36" s="42"/>
      <c r="R36" s="43">
        <f t="shared" si="5"/>
        <v>11.45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586</v>
      </c>
      <c r="C37" s="248">
        <v>1</v>
      </c>
      <c r="D37" s="248">
        <v>12</v>
      </c>
      <c r="E37" s="38" t="s">
        <v>79</v>
      </c>
      <c r="F37" s="38" t="s">
        <v>71</v>
      </c>
      <c r="G37" s="39" t="s">
        <v>78</v>
      </c>
      <c r="H37" s="40">
        <v>22.5</v>
      </c>
      <c r="I37" s="39">
        <v>2</v>
      </c>
      <c r="J37" s="41">
        <v>75.099999999999994</v>
      </c>
      <c r="K37" s="42"/>
      <c r="L37" s="43">
        <f t="shared" si="0"/>
        <v>1689.7499999999998</v>
      </c>
      <c r="M37" s="43">
        <f t="shared" si="1"/>
        <v>0</v>
      </c>
      <c r="N37" s="44">
        <f t="shared" si="2"/>
        <v>0</v>
      </c>
      <c r="O37" s="43">
        <f t="shared" ref="O37" si="32">ROUND(M37*SVS_UR_1_1,2)</f>
        <v>0</v>
      </c>
      <c r="P37" s="41">
        <f t="shared" si="10"/>
        <v>1</v>
      </c>
      <c r="Q37" s="42"/>
      <c r="R37" s="43">
        <f t="shared" si="5"/>
        <v>22.5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46" t="s">
        <v>586</v>
      </c>
      <c r="C38" s="248">
        <v>1</v>
      </c>
      <c r="D38" s="248">
        <v>11</v>
      </c>
      <c r="E38" s="38" t="s">
        <v>82</v>
      </c>
      <c r="F38" s="38" t="s">
        <v>71</v>
      </c>
      <c r="G38" s="39" t="s">
        <v>81</v>
      </c>
      <c r="H38" s="40">
        <v>31.61</v>
      </c>
      <c r="I38" s="39">
        <v>3</v>
      </c>
      <c r="J38" s="41">
        <v>112.65</v>
      </c>
      <c r="K38" s="42"/>
      <c r="L38" s="43">
        <f t="shared" si="0"/>
        <v>3560.8665000000001</v>
      </c>
      <c r="M38" s="43">
        <f t="shared" si="1"/>
        <v>0</v>
      </c>
      <c r="N38" s="44">
        <f t="shared" si="2"/>
        <v>0</v>
      </c>
      <c r="O38" s="43">
        <f t="shared" ref="O38" si="33">ROUND(M38*SVS_UR_1_1,2)</f>
        <v>0</v>
      </c>
      <c r="P38" s="41">
        <f t="shared" si="10"/>
        <v>1</v>
      </c>
      <c r="Q38" s="42"/>
      <c r="R38" s="43">
        <f t="shared" si="5"/>
        <v>31.61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46" t="s">
        <v>586</v>
      </c>
      <c r="C39" s="248">
        <v>1</v>
      </c>
      <c r="D39" s="248">
        <v>10</v>
      </c>
      <c r="E39" s="38" t="s">
        <v>79</v>
      </c>
      <c r="F39" s="38" t="s">
        <v>71</v>
      </c>
      <c r="G39" s="39" t="s">
        <v>78</v>
      </c>
      <c r="H39" s="40">
        <v>22.25</v>
      </c>
      <c r="I39" s="39">
        <v>2</v>
      </c>
      <c r="J39" s="41">
        <v>75.099999999999994</v>
      </c>
      <c r="K39" s="42"/>
      <c r="L39" s="43">
        <f t="shared" si="0"/>
        <v>1670.9749999999999</v>
      </c>
      <c r="M39" s="43">
        <f t="shared" si="1"/>
        <v>0</v>
      </c>
      <c r="N39" s="44">
        <f t="shared" si="2"/>
        <v>0</v>
      </c>
      <c r="O39" s="43">
        <f t="shared" ref="O39" si="34">ROUND(M39*SVS_UR_1_1,2)</f>
        <v>0</v>
      </c>
      <c r="P39" s="41">
        <f t="shared" si="10"/>
        <v>1</v>
      </c>
      <c r="Q39" s="42"/>
      <c r="R39" s="43">
        <f t="shared" si="5"/>
        <v>22.25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46" t="s">
        <v>586</v>
      </c>
      <c r="C40" s="248">
        <v>1</v>
      </c>
      <c r="D40" s="248">
        <v>9</v>
      </c>
      <c r="E40" s="38" t="s">
        <v>578</v>
      </c>
      <c r="F40" s="38" t="s">
        <v>71</v>
      </c>
      <c r="G40" s="39" t="s">
        <v>65</v>
      </c>
      <c r="H40" s="40">
        <v>58.6</v>
      </c>
      <c r="I40" s="39">
        <v>3</v>
      </c>
      <c r="J40" s="41">
        <v>112.65</v>
      </c>
      <c r="K40" s="42"/>
      <c r="L40" s="43">
        <f t="shared" si="0"/>
        <v>6601.2900000000009</v>
      </c>
      <c r="M40" s="43">
        <f t="shared" si="1"/>
        <v>0</v>
      </c>
      <c r="N40" s="44">
        <f t="shared" si="2"/>
        <v>0</v>
      </c>
      <c r="O40" s="43">
        <f t="shared" ref="O40" si="35">ROUND(M40*SVS_UR_1_1,2)</f>
        <v>0</v>
      </c>
      <c r="P40" s="41">
        <f t="shared" si="10"/>
        <v>1</v>
      </c>
      <c r="Q40" s="42"/>
      <c r="R40" s="43">
        <f t="shared" si="5"/>
        <v>58.6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46" t="s">
        <v>586</v>
      </c>
      <c r="C41" s="248">
        <v>1</v>
      </c>
      <c r="D41" s="248">
        <v>8</v>
      </c>
      <c r="E41" s="38" t="s">
        <v>84</v>
      </c>
      <c r="F41" s="38" t="s">
        <v>71</v>
      </c>
      <c r="G41" s="39" t="s">
        <v>83</v>
      </c>
      <c r="H41" s="40">
        <v>14.66</v>
      </c>
      <c r="I41" s="39">
        <v>3</v>
      </c>
      <c r="J41" s="41">
        <v>112.65</v>
      </c>
      <c r="K41" s="42"/>
      <c r="L41" s="43">
        <f t="shared" si="0"/>
        <v>1651.4490000000001</v>
      </c>
      <c r="M41" s="43">
        <f t="shared" si="1"/>
        <v>0</v>
      </c>
      <c r="N41" s="44">
        <f t="shared" si="2"/>
        <v>0</v>
      </c>
      <c r="O41" s="43">
        <f t="shared" ref="O41" si="36">ROUND(M41*SVS_UR_1_1,2)</f>
        <v>0</v>
      </c>
      <c r="P41" s="41">
        <f t="shared" si="10"/>
        <v>1</v>
      </c>
      <c r="Q41" s="42"/>
      <c r="R41" s="43">
        <f t="shared" si="5"/>
        <v>14.66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46" t="s">
        <v>586</v>
      </c>
      <c r="C42" s="248">
        <v>1</v>
      </c>
      <c r="D42" s="248">
        <v>7</v>
      </c>
      <c r="E42" s="38" t="s">
        <v>214</v>
      </c>
      <c r="F42" s="38" t="s">
        <v>69</v>
      </c>
      <c r="G42" s="39" t="s">
        <v>75</v>
      </c>
      <c r="H42" s="40">
        <v>2.35</v>
      </c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1" s="45" customFormat="1">
      <c r="A43" s="37">
        <f>MAX($A$11:A42)+1</f>
        <v>33</v>
      </c>
      <c r="B43" s="46" t="s">
        <v>586</v>
      </c>
      <c r="C43" s="248">
        <v>1</v>
      </c>
      <c r="D43" s="248">
        <v>6</v>
      </c>
      <c r="E43" s="38" t="s">
        <v>82</v>
      </c>
      <c r="F43" s="38" t="s">
        <v>71</v>
      </c>
      <c r="G43" s="39" t="s">
        <v>81</v>
      </c>
      <c r="H43" s="40">
        <v>58.21</v>
      </c>
      <c r="I43" s="39">
        <v>3</v>
      </c>
      <c r="J43" s="41">
        <v>112.65</v>
      </c>
      <c r="K43" s="42"/>
      <c r="L43" s="43">
        <f t="shared" si="0"/>
        <v>6557.3565000000008</v>
      </c>
      <c r="M43" s="43">
        <f t="shared" si="1"/>
        <v>0</v>
      </c>
      <c r="N43" s="44">
        <f t="shared" si="2"/>
        <v>0</v>
      </c>
      <c r="O43" s="43">
        <f t="shared" ref="O43" si="37">ROUND(M43*SVS_UR_1_1,2)</f>
        <v>0</v>
      </c>
      <c r="P43" s="41">
        <f t="shared" si="10"/>
        <v>1</v>
      </c>
      <c r="Q43" s="42"/>
      <c r="R43" s="43">
        <f t="shared" si="5"/>
        <v>58.21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>
      <c r="A44" s="37">
        <f>MAX($A$11:A43)+1</f>
        <v>34</v>
      </c>
      <c r="B44" s="46" t="s">
        <v>586</v>
      </c>
      <c r="C44" s="248">
        <v>1</v>
      </c>
      <c r="D44" s="248">
        <v>5</v>
      </c>
      <c r="E44" s="38" t="s">
        <v>578</v>
      </c>
      <c r="F44" s="38" t="s">
        <v>71</v>
      </c>
      <c r="G44" s="39" t="s">
        <v>65</v>
      </c>
      <c r="H44" s="40">
        <v>59.73</v>
      </c>
      <c r="I44" s="39">
        <v>3</v>
      </c>
      <c r="J44" s="41">
        <v>112.65</v>
      </c>
      <c r="K44" s="42"/>
      <c r="L44" s="43">
        <f t="shared" si="0"/>
        <v>6728.5844999999999</v>
      </c>
      <c r="M44" s="43">
        <f t="shared" si="1"/>
        <v>0</v>
      </c>
      <c r="N44" s="44">
        <f t="shared" si="2"/>
        <v>0</v>
      </c>
      <c r="O44" s="43">
        <f t="shared" ref="O44" si="38">ROUND(M44*SVS_UR_1_1,2)</f>
        <v>0</v>
      </c>
      <c r="P44" s="41">
        <f t="shared" si="10"/>
        <v>1</v>
      </c>
      <c r="Q44" s="42"/>
      <c r="R44" s="43">
        <f t="shared" si="5"/>
        <v>59.73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>
      <c r="A45" s="37">
        <f>MAX($A$11:A44)+1</f>
        <v>35</v>
      </c>
      <c r="B45" s="46" t="s">
        <v>586</v>
      </c>
      <c r="C45" s="248">
        <v>1</v>
      </c>
      <c r="D45" s="248">
        <v>4</v>
      </c>
      <c r="E45" s="38" t="s">
        <v>578</v>
      </c>
      <c r="F45" s="38" t="s">
        <v>71</v>
      </c>
      <c r="G45" s="39" t="s">
        <v>65</v>
      </c>
      <c r="H45" s="40">
        <v>60.27</v>
      </c>
      <c r="I45" s="39">
        <v>3</v>
      </c>
      <c r="J45" s="41">
        <v>112.65</v>
      </c>
      <c r="K45" s="42"/>
      <c r="L45" s="43">
        <f t="shared" si="0"/>
        <v>6789.415500000001</v>
      </c>
      <c r="M45" s="43">
        <f t="shared" si="1"/>
        <v>0</v>
      </c>
      <c r="N45" s="44">
        <f t="shared" si="2"/>
        <v>0</v>
      </c>
      <c r="O45" s="43">
        <f t="shared" ref="O45" si="39">ROUND(M45*SVS_UR_1_1,2)</f>
        <v>0</v>
      </c>
      <c r="P45" s="41">
        <f t="shared" si="10"/>
        <v>1</v>
      </c>
      <c r="Q45" s="42"/>
      <c r="R45" s="43">
        <f t="shared" si="5"/>
        <v>60.27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>
      <c r="A46" s="37">
        <f>MAX($A$11:A45)+1</f>
        <v>36</v>
      </c>
      <c r="B46" s="46" t="s">
        <v>586</v>
      </c>
      <c r="C46" s="248">
        <v>1</v>
      </c>
      <c r="D46" s="248">
        <v>3</v>
      </c>
      <c r="E46" s="38" t="s">
        <v>82</v>
      </c>
      <c r="F46" s="38" t="s">
        <v>71</v>
      </c>
      <c r="G46" s="39" t="s">
        <v>81</v>
      </c>
      <c r="H46" s="40">
        <v>3.51</v>
      </c>
      <c r="I46" s="39">
        <v>3</v>
      </c>
      <c r="J46" s="41">
        <v>112.65</v>
      </c>
      <c r="K46" s="42"/>
      <c r="L46" s="43">
        <f t="shared" si="0"/>
        <v>395.4015</v>
      </c>
      <c r="M46" s="43">
        <f t="shared" si="1"/>
        <v>0</v>
      </c>
      <c r="N46" s="44">
        <f t="shared" si="2"/>
        <v>0</v>
      </c>
      <c r="O46" s="43">
        <f t="shared" ref="O46" si="40">ROUND(M46*SVS_UR_1_1,2)</f>
        <v>0</v>
      </c>
      <c r="P46" s="41">
        <f t="shared" si="10"/>
        <v>1</v>
      </c>
      <c r="Q46" s="42"/>
      <c r="R46" s="43">
        <f t="shared" si="5"/>
        <v>3.51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>
      <c r="A47" s="37">
        <f>MAX($A$11:A46)+1</f>
        <v>37</v>
      </c>
      <c r="B47" s="46" t="s">
        <v>586</v>
      </c>
      <c r="C47" s="248">
        <v>1</v>
      </c>
      <c r="D47" s="248">
        <v>2</v>
      </c>
      <c r="E47" s="38" t="s">
        <v>582</v>
      </c>
      <c r="F47" s="38" t="s">
        <v>113</v>
      </c>
      <c r="G47" s="39" t="s">
        <v>40</v>
      </c>
      <c r="H47" s="40">
        <v>20.14</v>
      </c>
      <c r="I47" s="39">
        <v>5</v>
      </c>
      <c r="J47" s="41">
        <v>187.75</v>
      </c>
      <c r="K47" s="42"/>
      <c r="L47" s="43">
        <f t="shared" si="0"/>
        <v>3781.2850000000003</v>
      </c>
      <c r="M47" s="43">
        <f t="shared" si="1"/>
        <v>0</v>
      </c>
      <c r="N47" s="44">
        <f t="shared" si="2"/>
        <v>0</v>
      </c>
      <c r="O47" s="43">
        <f t="shared" ref="O47" si="41">ROUND(M47*SVS_UR_1_1,2)</f>
        <v>0</v>
      </c>
      <c r="P47" s="41">
        <f t="shared" si="10"/>
        <v>1</v>
      </c>
      <c r="Q47" s="42"/>
      <c r="R47" s="43">
        <f t="shared" si="5"/>
        <v>20.14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>
      <c r="A48" s="37">
        <f>MAX($A$11:A47)+1</f>
        <v>38</v>
      </c>
      <c r="B48" s="46" t="s">
        <v>586</v>
      </c>
      <c r="C48" s="248">
        <v>1</v>
      </c>
      <c r="D48" s="248">
        <v>1</v>
      </c>
      <c r="E48" s="38" t="s">
        <v>578</v>
      </c>
      <c r="F48" s="38" t="s">
        <v>71</v>
      </c>
      <c r="G48" s="39" t="s">
        <v>65</v>
      </c>
      <c r="H48" s="40">
        <v>55.25</v>
      </c>
      <c r="I48" s="39">
        <v>3</v>
      </c>
      <c r="J48" s="41">
        <v>112.65</v>
      </c>
      <c r="K48" s="42"/>
      <c r="L48" s="43">
        <f t="shared" si="0"/>
        <v>6223.9125000000004</v>
      </c>
      <c r="M48" s="43">
        <f t="shared" si="1"/>
        <v>0</v>
      </c>
      <c r="N48" s="44">
        <f t="shared" si="2"/>
        <v>0</v>
      </c>
      <c r="O48" s="43">
        <f t="shared" ref="O48" si="42">ROUND(M48*SVS_UR_1_1,2)</f>
        <v>0</v>
      </c>
      <c r="P48" s="41">
        <f t="shared" si="10"/>
        <v>1</v>
      </c>
      <c r="Q48" s="42"/>
      <c r="R48" s="43">
        <f t="shared" si="5"/>
        <v>55.25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>
      <c r="A49" s="37">
        <f>MAX($A$11:A48)+1</f>
        <v>39</v>
      </c>
      <c r="B49" s="46" t="s">
        <v>586</v>
      </c>
      <c r="C49" s="248">
        <v>-1</v>
      </c>
      <c r="D49" s="248">
        <v>6</v>
      </c>
      <c r="E49" s="38" t="s">
        <v>101</v>
      </c>
      <c r="F49" s="38" t="s">
        <v>72</v>
      </c>
      <c r="G49" s="39" t="s">
        <v>43</v>
      </c>
      <c r="H49" s="40">
        <v>17.48</v>
      </c>
      <c r="I49" s="39">
        <v>1</v>
      </c>
      <c r="J49" s="41">
        <v>40.18</v>
      </c>
      <c r="K49" s="42"/>
      <c r="L49" s="43">
        <f t="shared" si="0"/>
        <v>702.34640000000002</v>
      </c>
      <c r="M49" s="43">
        <f t="shared" si="1"/>
        <v>0</v>
      </c>
      <c r="N49" s="44">
        <f t="shared" si="2"/>
        <v>0</v>
      </c>
      <c r="O49" s="43">
        <f t="shared" ref="O49" si="43">ROUND(M49*SVS_UR_1_1,2)</f>
        <v>0</v>
      </c>
      <c r="P49" s="41">
        <f t="shared" si="10"/>
        <v>1</v>
      </c>
      <c r="Q49" s="42"/>
      <c r="R49" s="43">
        <f t="shared" si="5"/>
        <v>17.48</v>
      </c>
      <c r="S49" s="43">
        <f t="shared" si="6"/>
        <v>0</v>
      </c>
      <c r="T49" s="44">
        <f t="shared" si="7"/>
        <v>0</v>
      </c>
      <c r="U49" s="43" cm="1">
        <f t="array" ref="U49">ROUND(S49*SVS_GrR_1_1,2)</f>
        <v>0</v>
      </c>
    </row>
    <row r="50" spans="1:21" s="45" customFormat="1">
      <c r="A50" s="37">
        <f>MAX($A$11:A49)+1</f>
        <v>40</v>
      </c>
      <c r="B50" s="46" t="s">
        <v>586</v>
      </c>
      <c r="C50" s="248">
        <v>-1</v>
      </c>
      <c r="D50" s="248">
        <v>5</v>
      </c>
      <c r="E50" s="38" t="s">
        <v>82</v>
      </c>
      <c r="F50" s="38" t="s">
        <v>72</v>
      </c>
      <c r="G50" s="39" t="s">
        <v>81</v>
      </c>
      <c r="H50" s="40">
        <v>3.08</v>
      </c>
      <c r="I50" s="39">
        <v>3</v>
      </c>
      <c r="J50" s="41">
        <v>112.65</v>
      </c>
      <c r="K50" s="42"/>
      <c r="L50" s="43">
        <f t="shared" si="0"/>
        <v>346.96200000000005</v>
      </c>
      <c r="M50" s="43">
        <f t="shared" si="1"/>
        <v>0</v>
      </c>
      <c r="N50" s="44">
        <f t="shared" si="2"/>
        <v>0</v>
      </c>
      <c r="O50" s="43">
        <f t="shared" ref="O50" si="44">ROUND(M50*SVS_UR_1_1,2)</f>
        <v>0</v>
      </c>
      <c r="P50" s="41">
        <f t="shared" si="10"/>
        <v>1</v>
      </c>
      <c r="Q50" s="42"/>
      <c r="R50" s="43">
        <f t="shared" si="5"/>
        <v>3.08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>
      <c r="A51" s="37">
        <f>MAX($A$11:A50)+1</f>
        <v>41</v>
      </c>
      <c r="B51" s="46" t="s">
        <v>586</v>
      </c>
      <c r="C51" s="248">
        <v>-1</v>
      </c>
      <c r="D51" s="248">
        <v>4</v>
      </c>
      <c r="E51" s="38" t="s">
        <v>84</v>
      </c>
      <c r="F51" s="38" t="s">
        <v>72</v>
      </c>
      <c r="G51" s="39" t="s">
        <v>83</v>
      </c>
      <c r="H51" s="40">
        <v>2.61</v>
      </c>
      <c r="I51" s="39">
        <v>3</v>
      </c>
      <c r="J51" s="41">
        <v>112.65</v>
      </c>
      <c r="K51" s="42"/>
      <c r="L51" s="43">
        <f t="shared" si="0"/>
        <v>294.01650000000001</v>
      </c>
      <c r="M51" s="43">
        <f t="shared" si="1"/>
        <v>0</v>
      </c>
      <c r="N51" s="44">
        <f t="shared" si="2"/>
        <v>0</v>
      </c>
      <c r="O51" s="43">
        <f t="shared" ref="O51" si="45">ROUND(M51*SVS_UR_1_1,2)</f>
        <v>0</v>
      </c>
      <c r="P51" s="41">
        <f t="shared" si="10"/>
        <v>1</v>
      </c>
      <c r="Q51" s="42"/>
      <c r="R51" s="43">
        <f t="shared" si="5"/>
        <v>2.61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>
      <c r="A52" s="37">
        <f>MAX($A$11:A51)+1</f>
        <v>42</v>
      </c>
      <c r="B52" s="46" t="s">
        <v>586</v>
      </c>
      <c r="C52" s="248">
        <v>-1</v>
      </c>
      <c r="D52" s="248">
        <v>3</v>
      </c>
      <c r="E52" s="38" t="s">
        <v>101</v>
      </c>
      <c r="F52" s="38" t="s">
        <v>72</v>
      </c>
      <c r="G52" s="39" t="s">
        <v>43</v>
      </c>
      <c r="H52" s="40">
        <v>29.21</v>
      </c>
      <c r="I52" s="39">
        <v>1</v>
      </c>
      <c r="J52" s="41">
        <v>40.18</v>
      </c>
      <c r="K52" s="42"/>
      <c r="L52" s="43">
        <f t="shared" si="0"/>
        <v>1173.6578</v>
      </c>
      <c r="M52" s="43">
        <f t="shared" si="1"/>
        <v>0</v>
      </c>
      <c r="N52" s="44">
        <f t="shared" si="2"/>
        <v>0</v>
      </c>
      <c r="O52" s="43">
        <f t="shared" ref="O52" si="46">ROUND(M52*SVS_UR_1_1,2)</f>
        <v>0</v>
      </c>
      <c r="P52" s="41">
        <f t="shared" si="10"/>
        <v>1</v>
      </c>
      <c r="Q52" s="42"/>
      <c r="R52" s="43">
        <f t="shared" si="5"/>
        <v>29.21</v>
      </c>
      <c r="S52" s="43">
        <f t="shared" si="6"/>
        <v>0</v>
      </c>
      <c r="T52" s="44">
        <f t="shared" si="7"/>
        <v>0</v>
      </c>
      <c r="U52" s="43" cm="1">
        <f t="array" ref="U52">ROUND(S52*SVS_GrR_1_1,2)</f>
        <v>0</v>
      </c>
    </row>
    <row r="53" spans="1:21" s="45" customFormat="1">
      <c r="A53" s="37">
        <f>MAX($A$11:A52)+1</f>
        <v>43</v>
      </c>
      <c r="B53" s="46" t="s">
        <v>586</v>
      </c>
      <c r="C53" s="248">
        <v>-1</v>
      </c>
      <c r="D53" s="248">
        <v>2</v>
      </c>
      <c r="E53" s="38" t="s">
        <v>147</v>
      </c>
      <c r="F53" s="38" t="s">
        <v>72</v>
      </c>
      <c r="G53" s="39" t="s">
        <v>42</v>
      </c>
      <c r="H53" s="40">
        <v>25.05</v>
      </c>
      <c r="I53" s="39">
        <v>0.23</v>
      </c>
      <c r="J53" s="41">
        <v>12</v>
      </c>
      <c r="K53" s="42"/>
      <c r="L53" s="43">
        <f t="shared" si="0"/>
        <v>300.60000000000002</v>
      </c>
      <c r="M53" s="43">
        <f t="shared" si="1"/>
        <v>0</v>
      </c>
      <c r="N53" s="44">
        <f t="shared" si="2"/>
        <v>0</v>
      </c>
      <c r="O53" s="43">
        <f t="shared" ref="O53" si="47">ROUND(M53*SVS_UR_1_1,2)</f>
        <v>0</v>
      </c>
      <c r="P53" s="138"/>
      <c r="Q53" s="138"/>
      <c r="R53" s="138"/>
      <c r="S53" s="138"/>
      <c r="T53" s="138"/>
      <c r="U53" s="138"/>
    </row>
    <row r="54" spans="1:21" s="45" customFormat="1">
      <c r="A54" s="37">
        <f>MAX($A$11:A53)+1</f>
        <v>44</v>
      </c>
      <c r="B54" s="46" t="s">
        <v>586</v>
      </c>
      <c r="C54" s="248">
        <v>-1</v>
      </c>
      <c r="D54" s="248">
        <v>1</v>
      </c>
      <c r="E54" s="38" t="s">
        <v>147</v>
      </c>
      <c r="F54" s="38" t="s">
        <v>72</v>
      </c>
      <c r="G54" s="39" t="s">
        <v>42</v>
      </c>
      <c r="H54" s="40">
        <v>17.350000000000001</v>
      </c>
      <c r="I54" s="39">
        <v>0.23</v>
      </c>
      <c r="J54" s="41">
        <v>12</v>
      </c>
      <c r="K54" s="42"/>
      <c r="L54" s="43">
        <f t="shared" si="0"/>
        <v>208.20000000000002</v>
      </c>
      <c r="M54" s="43">
        <f t="shared" si="1"/>
        <v>0</v>
      </c>
      <c r="N54" s="44">
        <f t="shared" si="2"/>
        <v>0</v>
      </c>
      <c r="O54" s="43">
        <f t="shared" ref="O54" si="48">ROUND(M54*SVS_UR_1_1,2)</f>
        <v>0</v>
      </c>
      <c r="P54" s="138"/>
      <c r="Q54" s="138"/>
      <c r="R54" s="138"/>
      <c r="S54" s="138"/>
      <c r="T54" s="138"/>
      <c r="U54" s="138"/>
    </row>
    <row r="55" spans="1:21" s="45" customFormat="1">
      <c r="A55" s="37">
        <f>MAX($A$11:A54)+1</f>
        <v>45</v>
      </c>
      <c r="B55" s="46" t="s">
        <v>586</v>
      </c>
      <c r="C55" s="248">
        <v>2</v>
      </c>
      <c r="D55" s="248">
        <v>13</v>
      </c>
      <c r="E55" s="38" t="s">
        <v>578</v>
      </c>
      <c r="F55" s="38" t="s">
        <v>71</v>
      </c>
      <c r="G55" s="39" t="s">
        <v>65</v>
      </c>
      <c r="H55" s="40">
        <v>58.41</v>
      </c>
      <c r="I55" s="39">
        <v>3</v>
      </c>
      <c r="J55" s="41">
        <v>112.65</v>
      </c>
      <c r="K55" s="42"/>
      <c r="L55" s="43">
        <f t="shared" si="0"/>
        <v>6579.8864999999996</v>
      </c>
      <c r="M55" s="43">
        <f t="shared" si="1"/>
        <v>0</v>
      </c>
      <c r="N55" s="44">
        <f t="shared" si="2"/>
        <v>0</v>
      </c>
      <c r="O55" s="43">
        <f t="shared" ref="O55" si="49">ROUND(M55*SVS_UR_1_1,2)</f>
        <v>0</v>
      </c>
      <c r="P55" s="41">
        <f t="shared" si="10"/>
        <v>1</v>
      </c>
      <c r="Q55" s="42"/>
      <c r="R55" s="43">
        <f t="shared" si="5"/>
        <v>58.41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>
      <c r="A56" s="37">
        <f>MAX($A$11:A55)+1</f>
        <v>46</v>
      </c>
      <c r="B56" s="46" t="s">
        <v>586</v>
      </c>
      <c r="C56" s="248">
        <v>2</v>
      </c>
      <c r="D56" s="248">
        <v>12</v>
      </c>
      <c r="E56" s="38" t="s">
        <v>578</v>
      </c>
      <c r="F56" s="38" t="s">
        <v>71</v>
      </c>
      <c r="G56" s="39" t="s">
        <v>65</v>
      </c>
      <c r="H56" s="40">
        <v>39.17</v>
      </c>
      <c r="I56" s="39">
        <v>3</v>
      </c>
      <c r="J56" s="41">
        <v>112.65</v>
      </c>
      <c r="K56" s="42"/>
      <c r="L56" s="43">
        <f t="shared" si="0"/>
        <v>4412.5005000000001</v>
      </c>
      <c r="M56" s="43">
        <f t="shared" si="1"/>
        <v>0</v>
      </c>
      <c r="N56" s="44">
        <f t="shared" si="2"/>
        <v>0</v>
      </c>
      <c r="O56" s="43">
        <f t="shared" ref="O56" si="50">ROUND(M56*SVS_UR_1_1,2)</f>
        <v>0</v>
      </c>
      <c r="P56" s="41">
        <f t="shared" si="10"/>
        <v>1</v>
      </c>
      <c r="Q56" s="42"/>
      <c r="R56" s="43">
        <f t="shared" si="5"/>
        <v>39.17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>
      <c r="A57" s="37">
        <f>MAX($A$11:A56)+1</f>
        <v>47</v>
      </c>
      <c r="B57" s="46" t="s">
        <v>586</v>
      </c>
      <c r="C57" s="248">
        <v>2</v>
      </c>
      <c r="D57" s="248">
        <v>11</v>
      </c>
      <c r="E57" s="38" t="s">
        <v>578</v>
      </c>
      <c r="F57" s="38" t="s">
        <v>71</v>
      </c>
      <c r="G57" s="39" t="s">
        <v>65</v>
      </c>
      <c r="H57" s="40">
        <v>39.909999999999997</v>
      </c>
      <c r="I57" s="39">
        <v>3</v>
      </c>
      <c r="J57" s="41">
        <v>112.65</v>
      </c>
      <c r="K57" s="42"/>
      <c r="L57" s="43">
        <f t="shared" si="0"/>
        <v>4495.8615</v>
      </c>
      <c r="M57" s="43">
        <f t="shared" si="1"/>
        <v>0</v>
      </c>
      <c r="N57" s="44">
        <f t="shared" si="2"/>
        <v>0</v>
      </c>
      <c r="O57" s="43">
        <f t="shared" ref="O57" si="51">ROUND(M57*SVS_UR_1_1,2)</f>
        <v>0</v>
      </c>
      <c r="P57" s="41">
        <f t="shared" si="10"/>
        <v>1</v>
      </c>
      <c r="Q57" s="42"/>
      <c r="R57" s="43">
        <f t="shared" si="5"/>
        <v>39.909999999999997</v>
      </c>
      <c r="S57" s="43">
        <f t="shared" si="6"/>
        <v>0</v>
      </c>
      <c r="T57" s="44">
        <f t="shared" si="7"/>
        <v>0</v>
      </c>
      <c r="U57" s="43" cm="1">
        <f t="array" ref="U57">ROUND(S57*SVS_GrR_1_1,2)</f>
        <v>0</v>
      </c>
    </row>
    <row r="58" spans="1:21" s="45" customFormat="1">
      <c r="A58" s="37">
        <f>MAX($A$11:A57)+1</f>
        <v>48</v>
      </c>
      <c r="B58" s="46" t="s">
        <v>586</v>
      </c>
      <c r="C58" s="248">
        <v>2</v>
      </c>
      <c r="D58" s="248">
        <v>10</v>
      </c>
      <c r="E58" s="38" t="s">
        <v>147</v>
      </c>
      <c r="F58" s="38" t="s">
        <v>71</v>
      </c>
      <c r="G58" s="39" t="s">
        <v>42</v>
      </c>
      <c r="H58" s="40">
        <v>7.23</v>
      </c>
      <c r="I58" s="39">
        <v>0.23</v>
      </c>
      <c r="J58" s="41">
        <v>12</v>
      </c>
      <c r="K58" s="42"/>
      <c r="L58" s="43">
        <f t="shared" si="0"/>
        <v>86.76</v>
      </c>
      <c r="M58" s="43">
        <f t="shared" si="1"/>
        <v>0</v>
      </c>
      <c r="N58" s="44">
        <f t="shared" si="2"/>
        <v>0</v>
      </c>
      <c r="O58" s="43">
        <f t="shared" ref="O58" si="52">ROUND(M58*SVS_UR_1_1,2)</f>
        <v>0</v>
      </c>
      <c r="P58" s="138"/>
      <c r="Q58" s="138"/>
      <c r="R58" s="138"/>
      <c r="S58" s="138"/>
      <c r="T58" s="138"/>
      <c r="U58" s="138"/>
    </row>
    <row r="59" spans="1:21" s="45" customFormat="1">
      <c r="A59" s="37">
        <f>MAX($A$11:A58)+1</f>
        <v>49</v>
      </c>
      <c r="B59" s="46" t="s">
        <v>586</v>
      </c>
      <c r="C59" s="248">
        <v>2</v>
      </c>
      <c r="D59" s="248">
        <v>9</v>
      </c>
      <c r="E59" s="38" t="s">
        <v>82</v>
      </c>
      <c r="F59" s="38" t="s">
        <v>71</v>
      </c>
      <c r="G59" s="39" t="s">
        <v>81</v>
      </c>
      <c r="H59" s="40">
        <v>26.03</v>
      </c>
      <c r="I59" s="39">
        <v>3</v>
      </c>
      <c r="J59" s="41">
        <v>112.65</v>
      </c>
      <c r="K59" s="42"/>
      <c r="L59" s="43">
        <f t="shared" si="0"/>
        <v>2932.2795000000001</v>
      </c>
      <c r="M59" s="43">
        <f t="shared" si="1"/>
        <v>0</v>
      </c>
      <c r="N59" s="44">
        <f t="shared" si="2"/>
        <v>0</v>
      </c>
      <c r="O59" s="43">
        <f t="shared" ref="O59" si="53">ROUND(M59*SVS_UR_1_1,2)</f>
        <v>0</v>
      </c>
      <c r="P59" s="41">
        <f t="shared" si="10"/>
        <v>1</v>
      </c>
      <c r="Q59" s="42"/>
      <c r="R59" s="43">
        <f t="shared" si="5"/>
        <v>26.03</v>
      </c>
      <c r="S59" s="43">
        <f t="shared" si="6"/>
        <v>0</v>
      </c>
      <c r="T59" s="44">
        <f t="shared" si="7"/>
        <v>0</v>
      </c>
      <c r="U59" s="43" cm="1">
        <f t="array" ref="U59">ROUND(S59*SVS_GrR_1_1,2)</f>
        <v>0</v>
      </c>
    </row>
    <row r="60" spans="1:21" s="45" customFormat="1">
      <c r="A60" s="37">
        <f>MAX($A$11:A59)+1</f>
        <v>50</v>
      </c>
      <c r="B60" s="46" t="s">
        <v>586</v>
      </c>
      <c r="C60" s="248">
        <v>2</v>
      </c>
      <c r="D60" s="248">
        <v>8</v>
      </c>
      <c r="E60" s="38" t="s">
        <v>84</v>
      </c>
      <c r="F60" s="38" t="s">
        <v>71</v>
      </c>
      <c r="G60" s="39" t="s">
        <v>83</v>
      </c>
      <c r="H60" s="40">
        <v>14.14</v>
      </c>
      <c r="I60" s="39">
        <v>3</v>
      </c>
      <c r="J60" s="41">
        <v>112.65</v>
      </c>
      <c r="K60" s="42"/>
      <c r="L60" s="43">
        <f t="shared" si="0"/>
        <v>1592.8710000000001</v>
      </c>
      <c r="M60" s="43">
        <f t="shared" si="1"/>
        <v>0</v>
      </c>
      <c r="N60" s="44">
        <f t="shared" si="2"/>
        <v>0</v>
      </c>
      <c r="O60" s="43">
        <f t="shared" ref="O60" si="54">ROUND(M60*SVS_UR_1_1,2)</f>
        <v>0</v>
      </c>
      <c r="P60" s="41">
        <f t="shared" si="10"/>
        <v>1</v>
      </c>
      <c r="Q60" s="42"/>
      <c r="R60" s="43">
        <f t="shared" si="5"/>
        <v>14.14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>
      <c r="A61" s="37">
        <f>MAX($A$11:A60)+1</f>
        <v>51</v>
      </c>
      <c r="B61" s="46" t="s">
        <v>586</v>
      </c>
      <c r="C61" s="248">
        <v>2</v>
      </c>
      <c r="D61" s="248">
        <v>7</v>
      </c>
      <c r="E61" s="38" t="s">
        <v>146</v>
      </c>
      <c r="F61" s="38" t="s">
        <v>69</v>
      </c>
      <c r="G61" s="39" t="s">
        <v>88</v>
      </c>
      <c r="H61" s="40">
        <v>3.03</v>
      </c>
      <c r="I61" s="39">
        <v>5</v>
      </c>
      <c r="J61" s="41">
        <v>187.75</v>
      </c>
      <c r="K61" s="42"/>
      <c r="L61" s="43">
        <f t="shared" si="0"/>
        <v>568.88249999999994</v>
      </c>
      <c r="M61" s="43">
        <f t="shared" si="1"/>
        <v>0</v>
      </c>
      <c r="N61" s="44">
        <f t="shared" si="2"/>
        <v>0</v>
      </c>
      <c r="O61" s="43">
        <f t="shared" ref="O61" si="55">ROUND(M61*SVS_UR_1_1,2)</f>
        <v>0</v>
      </c>
      <c r="P61" s="41">
        <f t="shared" si="10"/>
        <v>1</v>
      </c>
      <c r="Q61" s="42"/>
      <c r="R61" s="43">
        <f t="shared" si="5"/>
        <v>3.03</v>
      </c>
      <c r="S61" s="43">
        <f t="shared" si="6"/>
        <v>0</v>
      </c>
      <c r="T61" s="44">
        <f t="shared" si="7"/>
        <v>0</v>
      </c>
      <c r="U61" s="43" cm="1">
        <f t="array" ref="U61">ROUND(S61*SVS_GrR_1_1,2)</f>
        <v>0</v>
      </c>
    </row>
    <row r="62" spans="1:21" s="45" customFormat="1">
      <c r="A62" s="37">
        <f>MAX($A$11:A61)+1</f>
        <v>52</v>
      </c>
      <c r="B62" s="46" t="s">
        <v>586</v>
      </c>
      <c r="C62" s="248">
        <v>2</v>
      </c>
      <c r="D62" s="248">
        <v>6</v>
      </c>
      <c r="E62" s="38" t="s">
        <v>82</v>
      </c>
      <c r="F62" s="38" t="s">
        <v>71</v>
      </c>
      <c r="G62" s="39" t="s">
        <v>81</v>
      </c>
      <c r="H62" s="40">
        <v>58.01</v>
      </c>
      <c r="I62" s="39">
        <v>3</v>
      </c>
      <c r="J62" s="41">
        <v>112.65</v>
      </c>
      <c r="K62" s="42"/>
      <c r="L62" s="43">
        <f t="shared" si="0"/>
        <v>6534.8265000000001</v>
      </c>
      <c r="M62" s="43">
        <f t="shared" si="1"/>
        <v>0</v>
      </c>
      <c r="N62" s="44">
        <f t="shared" si="2"/>
        <v>0</v>
      </c>
      <c r="O62" s="43">
        <f t="shared" ref="O62" si="56">ROUND(M62*SVS_UR_1_1,2)</f>
        <v>0</v>
      </c>
      <c r="P62" s="41">
        <f t="shared" si="10"/>
        <v>1</v>
      </c>
      <c r="Q62" s="42"/>
      <c r="R62" s="43">
        <f t="shared" si="5"/>
        <v>58.01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>
      <c r="A63" s="37">
        <f>MAX($A$11:A62)+1</f>
        <v>53</v>
      </c>
      <c r="B63" s="46" t="s">
        <v>586</v>
      </c>
      <c r="C63" s="248">
        <v>2</v>
      </c>
      <c r="D63" s="248">
        <v>5</v>
      </c>
      <c r="E63" s="38" t="s">
        <v>241</v>
      </c>
      <c r="F63" s="38" t="s">
        <v>71</v>
      </c>
      <c r="G63" s="39" t="s">
        <v>42</v>
      </c>
      <c r="H63" s="40">
        <v>1.06</v>
      </c>
      <c r="I63" s="39">
        <v>0.23</v>
      </c>
      <c r="J63" s="41">
        <v>12</v>
      </c>
      <c r="K63" s="42"/>
      <c r="L63" s="43">
        <f t="shared" si="0"/>
        <v>12.72</v>
      </c>
      <c r="M63" s="43">
        <f t="shared" si="1"/>
        <v>0</v>
      </c>
      <c r="N63" s="44">
        <f t="shared" si="2"/>
        <v>0</v>
      </c>
      <c r="O63" s="43">
        <f t="shared" ref="O63" si="57">ROUND(M63*SVS_UR_1_1,2)</f>
        <v>0</v>
      </c>
      <c r="P63" s="138"/>
      <c r="Q63" s="138"/>
      <c r="R63" s="138"/>
      <c r="S63" s="138"/>
      <c r="T63" s="138"/>
      <c r="U63" s="138"/>
    </row>
    <row r="64" spans="1:21" s="45" customFormat="1">
      <c r="A64" s="37">
        <f>MAX($A$11:A63)+1</f>
        <v>54</v>
      </c>
      <c r="B64" s="46" t="s">
        <v>586</v>
      </c>
      <c r="C64" s="248">
        <v>2</v>
      </c>
      <c r="D64" s="248">
        <v>4</v>
      </c>
      <c r="E64" s="38" t="s">
        <v>578</v>
      </c>
      <c r="F64" s="38" t="s">
        <v>113</v>
      </c>
      <c r="G64" s="39" t="s">
        <v>65</v>
      </c>
      <c r="H64" s="40">
        <v>85.52</v>
      </c>
      <c r="I64" s="39">
        <v>3</v>
      </c>
      <c r="J64" s="41">
        <v>112.65</v>
      </c>
      <c r="K64" s="42"/>
      <c r="L64" s="43">
        <f t="shared" si="0"/>
        <v>9633.8279999999995</v>
      </c>
      <c r="M64" s="43">
        <f t="shared" si="1"/>
        <v>0</v>
      </c>
      <c r="N64" s="44">
        <f t="shared" si="2"/>
        <v>0</v>
      </c>
      <c r="O64" s="43">
        <f t="shared" ref="O64" si="58">ROUND(M64*SVS_UR_1_1,2)</f>
        <v>0</v>
      </c>
      <c r="P64" s="41">
        <f t="shared" si="10"/>
        <v>1</v>
      </c>
      <c r="Q64" s="42"/>
      <c r="R64" s="43">
        <f t="shared" si="5"/>
        <v>85.52</v>
      </c>
      <c r="S64" s="43">
        <f t="shared" si="6"/>
        <v>0</v>
      </c>
      <c r="T64" s="44">
        <f t="shared" si="7"/>
        <v>0</v>
      </c>
      <c r="U64" s="43" cm="1">
        <f t="array" ref="U64">ROUND(S64*SVS_GrR_1_1,2)</f>
        <v>0</v>
      </c>
    </row>
    <row r="65" spans="1:21" s="45" customFormat="1">
      <c r="A65" s="37">
        <f>MAX($A$11:A64)+1</f>
        <v>55</v>
      </c>
      <c r="B65" s="46" t="s">
        <v>586</v>
      </c>
      <c r="C65" s="248">
        <v>2</v>
      </c>
      <c r="D65" s="248">
        <v>3</v>
      </c>
      <c r="E65" s="38" t="s">
        <v>578</v>
      </c>
      <c r="F65" s="38" t="s">
        <v>113</v>
      </c>
      <c r="G65" s="39" t="s">
        <v>65</v>
      </c>
      <c r="H65" s="40">
        <v>60.76</v>
      </c>
      <c r="I65" s="39">
        <v>3</v>
      </c>
      <c r="J65" s="41">
        <v>112.65</v>
      </c>
      <c r="K65" s="42"/>
      <c r="L65" s="43">
        <f t="shared" si="0"/>
        <v>6844.6140000000005</v>
      </c>
      <c r="M65" s="43">
        <f t="shared" si="1"/>
        <v>0</v>
      </c>
      <c r="N65" s="44">
        <f t="shared" si="2"/>
        <v>0</v>
      </c>
      <c r="O65" s="43">
        <f t="shared" ref="O65" si="59">ROUND(M65*SVS_UR_1_1,2)</f>
        <v>0</v>
      </c>
      <c r="P65" s="41">
        <f t="shared" si="10"/>
        <v>1</v>
      </c>
      <c r="Q65" s="42"/>
      <c r="R65" s="43">
        <f t="shared" si="5"/>
        <v>60.76</v>
      </c>
      <c r="S65" s="43">
        <f t="shared" si="6"/>
        <v>0</v>
      </c>
      <c r="T65" s="44">
        <f t="shared" si="7"/>
        <v>0</v>
      </c>
      <c r="U65" s="43" cm="1">
        <f t="array" ref="U65">ROUND(S65*SVS_GrR_1_1,2)</f>
        <v>0</v>
      </c>
    </row>
    <row r="66" spans="1:21" s="45" customFormat="1">
      <c r="A66" s="37">
        <f>MAX($A$11:A65)+1</f>
        <v>56</v>
      </c>
      <c r="B66" s="46" t="s">
        <v>586</v>
      </c>
      <c r="C66" s="248">
        <v>2</v>
      </c>
      <c r="D66" s="248">
        <v>2</v>
      </c>
      <c r="E66" s="38" t="s">
        <v>578</v>
      </c>
      <c r="F66" s="38" t="s">
        <v>113</v>
      </c>
      <c r="G66" s="39" t="s">
        <v>65</v>
      </c>
      <c r="H66" s="40">
        <v>60</v>
      </c>
      <c r="I66" s="39">
        <v>3</v>
      </c>
      <c r="J66" s="41">
        <v>112.65</v>
      </c>
      <c r="K66" s="42"/>
      <c r="L66" s="43">
        <f t="shared" si="0"/>
        <v>6759</v>
      </c>
      <c r="M66" s="43">
        <f t="shared" si="1"/>
        <v>0</v>
      </c>
      <c r="N66" s="44">
        <f t="shared" si="2"/>
        <v>0</v>
      </c>
      <c r="O66" s="43">
        <f t="shared" ref="O66" si="60">ROUND(M66*SVS_UR_1_1,2)</f>
        <v>0</v>
      </c>
      <c r="P66" s="41">
        <f t="shared" si="10"/>
        <v>1</v>
      </c>
      <c r="Q66" s="42"/>
      <c r="R66" s="43">
        <f t="shared" si="5"/>
        <v>60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>
      <c r="A67" s="37">
        <f>MAX($A$11:A66)+1</f>
        <v>57</v>
      </c>
      <c r="B67" s="46" t="s">
        <v>586</v>
      </c>
      <c r="C67" s="248">
        <v>2</v>
      </c>
      <c r="D67" s="248">
        <v>1</v>
      </c>
      <c r="E67" s="38" t="s">
        <v>578</v>
      </c>
      <c r="F67" s="38" t="s">
        <v>113</v>
      </c>
      <c r="G67" s="39" t="s">
        <v>65</v>
      </c>
      <c r="H67" s="40">
        <v>85.18</v>
      </c>
      <c r="I67" s="39">
        <v>3</v>
      </c>
      <c r="J67" s="41">
        <v>112.65</v>
      </c>
      <c r="K67" s="42"/>
      <c r="L67" s="43">
        <f t="shared" si="0"/>
        <v>9595.5270000000019</v>
      </c>
      <c r="M67" s="43">
        <f t="shared" si="1"/>
        <v>0</v>
      </c>
      <c r="N67" s="44">
        <f t="shared" si="2"/>
        <v>0</v>
      </c>
      <c r="O67" s="43">
        <f t="shared" ref="O67" si="61">ROUND(M67*SVS_UR_1_1,2)</f>
        <v>0</v>
      </c>
      <c r="P67" s="41">
        <f t="shared" si="10"/>
        <v>1</v>
      </c>
      <c r="Q67" s="42"/>
      <c r="R67" s="43">
        <f t="shared" si="5"/>
        <v>85.18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>
      <c r="A68" s="195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</row>
    <row r="69" spans="1:21">
      <c r="I69" s="98"/>
      <c r="L69" s="49"/>
    </row>
    <row r="70" spans="1:21">
      <c r="A70" s="52"/>
      <c r="B70" s="53"/>
      <c r="C70" s="54" t="str">
        <f>"weil "&amp;COUNTA($A:$A)-SUBTOTAL(103,$A:$A)&amp;" Zeile(n) Ausgeblendet"</f>
        <v>weil 0 Zeile(n) Ausgeblendet</v>
      </c>
      <c r="D70" s="53" t="str">
        <f>"oder Abgefiltert sind, Teilsummen:"</f>
        <v>oder Abgefiltert sind, Teilsummen:</v>
      </c>
      <c r="E70" s="54"/>
      <c r="F70" s="54"/>
      <c r="G70" s="55"/>
      <c r="H70" s="56">
        <f>SUBTOTAL(109,H11:H67)</f>
        <v>1722.93</v>
      </c>
      <c r="I70" s="101"/>
      <c r="J70" s="96" t="s">
        <v>938</v>
      </c>
      <c r="K70" s="57">
        <f>SUBTOTAL(103,I11:I67)</f>
        <v>55</v>
      </c>
      <c r="L70" s="56">
        <f>SUBTOTAL(109,L11:L67)</f>
        <v>199912.98570000005</v>
      </c>
      <c r="M70" s="56">
        <f>SUBTOTAL(109,M11:M67)</f>
        <v>0</v>
      </c>
      <c r="N70" s="58"/>
      <c r="O70" s="56">
        <f>SUBTOTAL(109,O11:O67)</f>
        <v>0</v>
      </c>
    </row>
    <row r="71" spans="1:21">
      <c r="H71" s="59"/>
      <c r="I71" s="98"/>
      <c r="L71" s="49"/>
    </row>
    <row r="72" spans="1:21">
      <c r="A72" s="60" t="s">
        <v>23</v>
      </c>
      <c r="B72" s="60"/>
      <c r="C72" s="61"/>
      <c r="D72" s="62"/>
      <c r="E72" s="62"/>
      <c r="F72" s="63"/>
      <c r="G72" s="64"/>
      <c r="H72" s="65"/>
      <c r="I72" s="99"/>
      <c r="J72" s="99"/>
      <c r="K72" s="65"/>
      <c r="L72" s="65"/>
      <c r="M72" s="65"/>
      <c r="N72" s="65"/>
      <c r="O72" s="65"/>
    </row>
    <row r="73" spans="1:21" ht="6" customHeight="1">
      <c r="A73" s="60"/>
      <c r="B73" s="60"/>
      <c r="C73" s="61"/>
      <c r="D73" s="62"/>
      <c r="E73" s="62"/>
      <c r="F73" s="63"/>
      <c r="G73" s="64"/>
      <c r="H73" s="65"/>
      <c r="I73" s="99"/>
      <c r="J73" s="99"/>
      <c r="K73" s="65"/>
      <c r="L73" s="65"/>
      <c r="M73" s="65"/>
      <c r="N73" s="65"/>
      <c r="O73" s="65"/>
    </row>
    <row r="74" spans="1:21">
      <c r="A74" s="47" t="s">
        <v>24</v>
      </c>
      <c r="B74" s="47" t="s">
        <v>25</v>
      </c>
      <c r="D74" s="29" t="s">
        <v>26</v>
      </c>
      <c r="E74" s="66" t="s">
        <v>27</v>
      </c>
      <c r="J74" s="29"/>
      <c r="K74" s="49"/>
      <c r="L74" s="49"/>
      <c r="M74" s="49"/>
      <c r="N74" s="49"/>
      <c r="O74" s="49"/>
    </row>
    <row r="75" spans="1:21">
      <c r="A75" s="47" t="s">
        <v>12</v>
      </c>
      <c r="B75" s="47" t="s">
        <v>28</v>
      </c>
      <c r="D75" s="29" t="s">
        <v>29</v>
      </c>
      <c r="E75" s="66" t="s">
        <v>30</v>
      </c>
      <c r="J75" s="29"/>
      <c r="K75" s="49"/>
      <c r="L75" s="49"/>
      <c r="M75" s="49"/>
      <c r="N75" s="49"/>
      <c r="O75" s="49"/>
    </row>
    <row r="76" spans="1:21">
      <c r="A76" s="47" t="s">
        <v>31</v>
      </c>
      <c r="B76" s="47" t="s">
        <v>32</v>
      </c>
      <c r="D76" s="62" t="s">
        <v>48</v>
      </c>
      <c r="E76" s="67" t="s">
        <v>49</v>
      </c>
      <c r="J76" s="29"/>
      <c r="K76" s="49"/>
      <c r="L76" s="49"/>
      <c r="M76" s="49"/>
      <c r="N76" s="49"/>
      <c r="O76" s="49"/>
    </row>
    <row r="77" spans="1:21">
      <c r="A77" s="47" t="s">
        <v>33</v>
      </c>
      <c r="B77" s="47" t="s">
        <v>34</v>
      </c>
      <c r="D77" s="68" t="s">
        <v>35</v>
      </c>
      <c r="E77" s="48" t="s">
        <v>36</v>
      </c>
      <c r="J77" s="29"/>
      <c r="K77" s="49"/>
      <c r="L77" s="49"/>
      <c r="M77" s="49"/>
      <c r="N77" s="49"/>
      <c r="O77" s="49"/>
    </row>
    <row r="78" spans="1:21">
      <c r="J78" s="29"/>
      <c r="K78" s="49"/>
      <c r="L78" s="49"/>
      <c r="M78" s="49"/>
      <c r="N78" s="49"/>
      <c r="O78" s="49"/>
    </row>
    <row r="79" spans="1:21">
      <c r="I79" s="97"/>
      <c r="J79" s="97"/>
      <c r="K79" s="24"/>
      <c r="L79" s="24"/>
      <c r="M79" s="24"/>
      <c r="N79" s="24"/>
      <c r="O79" s="24"/>
    </row>
  </sheetData>
  <sheetProtection algorithmName="SHA-512" hashValue="Q2X3CI8tgDcUic1aKASyKRNAaAfjlVB/hCr4cb7cKuMEAmTnJk3acfTBOqhwJP1rGuDB4W3C7CTdjs5B+pLZgg==" saltValue="BR4isNf4Cx9YEK6joiTB0Q==" spinCount="100000" sheet="1" objects="1" scenarios="1" formatColumns="0" formatRows="0" autoFilter="0"/>
  <autoFilter ref="A9:U67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99" priority="3">
      <formula>$A$1&lt;&gt;""</formula>
    </cfRule>
  </conditionalFormatting>
  <conditionalFormatting sqref="A70:O70">
    <cfRule type="expression" dxfId="198" priority="2">
      <formula>IF(SUBTOTAL(103,$A:$A)=COUNTA($A:$A),TRUE,FALSE)</formula>
    </cfRule>
  </conditionalFormatting>
  <conditionalFormatting sqref="B11:I17 B18:H18 B19:I41 B42:H42 B43:I67">
    <cfRule type="expression" dxfId="197" priority="4">
      <formula>AND(NOT(ISBLANK($E$8)),SEARCH($E$8,$B11&amp;$C11&amp;$D11&amp;$E11&amp;$F11&amp;$G11&amp;$H11))</formula>
    </cfRule>
    <cfRule type="expression" dxfId="196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95" priority="1">
      <formula>F4&lt;&gt;""</formula>
    </cfRule>
  </conditionalFormatting>
  <conditionalFormatting sqref="K4">
    <cfRule type="expression" dxfId="194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926A-CE5C-47C3-B33B-07D311D03366}">
  <sheetPr>
    <tabColor theme="6" tint="0.59999389629810485"/>
    <pageSetUpPr fitToPage="1"/>
  </sheetPr>
  <dimension ref="A1:U114"/>
  <sheetViews>
    <sheetView showGridLines="0" zoomScale="85" zoomScaleNormal="85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IF(OR(COUNTIF(K11:K102,"&gt;0")&lt;&gt;COUNT(I11:I102),$O$5=""),"Das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588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925</v>
      </c>
      <c r="C5" s="241"/>
      <c r="D5" s="205" t="s">
        <v>46</v>
      </c>
      <c r="E5" s="209" t="str" cm="1">
        <f t="array" aca="1" ref="E5" ca="1">MID(CELL("dateiname",A2),FIND("]",CELL("dateiname",A2))+7,2)</f>
        <v>18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165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COUNTA(I11:I102)</f>
        <v>87</v>
      </c>
      <c r="P7" s="227"/>
      <c r="Q7" s="227"/>
      <c r="R7" s="227"/>
      <c r="S7" s="227"/>
      <c r="T7" s="226" t="s">
        <v>329</v>
      </c>
      <c r="U7" s="229">
        <f>COUNTA(P11:P102)</f>
        <v>87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SUM(H11:H102)</f>
        <v>1936.84</v>
      </c>
      <c r="I10" s="201"/>
      <c r="J10" s="200" t="s">
        <v>59</v>
      </c>
      <c r="K10" s="202">
        <f>IFERROR(L10/M10,0)</f>
        <v>0</v>
      </c>
      <c r="L10" s="203">
        <f>SUM(L11:L102)</f>
        <v>219938.52459999995</v>
      </c>
      <c r="M10" s="203">
        <f>SUM(M11:M102)</f>
        <v>0</v>
      </c>
      <c r="N10" s="199"/>
      <c r="O10" s="203">
        <f>SUM(O11:O102)</f>
        <v>0</v>
      </c>
      <c r="P10" s="200" t="s">
        <v>59</v>
      </c>
      <c r="Q10" s="202">
        <f>IFERROR(R10/S10,0)</f>
        <v>0</v>
      </c>
      <c r="R10" s="203">
        <f>SUM(R11:R102)</f>
        <v>1757.6399999999996</v>
      </c>
      <c r="S10" s="203">
        <f>SUM(S11:S102)</f>
        <v>0</v>
      </c>
      <c r="T10" s="199"/>
      <c r="U10" s="203">
        <f>SUM(U11:U102)</f>
        <v>0</v>
      </c>
    </row>
    <row r="11" spans="1:21" s="45" customFormat="1">
      <c r="A11" s="37">
        <v>1</v>
      </c>
      <c r="B11" s="46" t="s">
        <v>588</v>
      </c>
      <c r="C11" s="248">
        <v>0</v>
      </c>
      <c r="D11" s="248">
        <v>27</v>
      </c>
      <c r="E11" s="38" t="s">
        <v>365</v>
      </c>
      <c r="F11" s="38" t="s">
        <v>234</v>
      </c>
      <c r="G11" s="39" t="s">
        <v>65</v>
      </c>
      <c r="H11" s="40">
        <v>55.99</v>
      </c>
      <c r="I11" s="39">
        <v>3</v>
      </c>
      <c r="J11" s="41">
        <v>112.65</v>
      </c>
      <c r="K11" s="42"/>
      <c r="L11" s="43">
        <f t="shared" ref="L11:L74" si="0">H11*J11</f>
        <v>6307.2735000000002</v>
      </c>
      <c r="M11" s="43">
        <f t="shared" ref="M11:M74" si="1">IFERROR(L11/K11,0)</f>
        <v>0</v>
      </c>
      <c r="N11" s="44">
        <f t="shared" ref="N11:N74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74" si="5">H11*P11</f>
        <v>55.99</v>
      </c>
      <c r="S11" s="43">
        <f t="shared" ref="S11:S74" si="6">IFERROR(R11/Q11,0)</f>
        <v>0</v>
      </c>
      <c r="T11" s="44">
        <f t="shared" ref="T11:T74" si="7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46" t="s">
        <v>588</v>
      </c>
      <c r="C12" s="248">
        <v>0</v>
      </c>
      <c r="D12" s="248">
        <v>26</v>
      </c>
      <c r="E12" s="38" t="s">
        <v>96</v>
      </c>
      <c r="F12" s="38" t="s">
        <v>69</v>
      </c>
      <c r="G12" s="39" t="s">
        <v>95</v>
      </c>
      <c r="H12" s="40">
        <v>14.57</v>
      </c>
      <c r="I12" s="39">
        <v>5</v>
      </c>
      <c r="J12" s="41">
        <v>187.75</v>
      </c>
      <c r="K12" s="42"/>
      <c r="L12" s="43">
        <f t="shared" si="0"/>
        <v>2735.5174999999999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14.57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46" t="s">
        <v>588</v>
      </c>
      <c r="C13" s="248">
        <v>0</v>
      </c>
      <c r="D13" s="248">
        <v>25</v>
      </c>
      <c r="E13" s="38" t="s">
        <v>82</v>
      </c>
      <c r="F13" s="38" t="s">
        <v>352</v>
      </c>
      <c r="G13" s="39" t="s">
        <v>81</v>
      </c>
      <c r="H13" s="40">
        <v>6.62</v>
      </c>
      <c r="I13" s="39">
        <v>5</v>
      </c>
      <c r="J13" s="41">
        <v>187.75</v>
      </c>
      <c r="K13" s="42"/>
      <c r="L13" s="43">
        <f t="shared" si="0"/>
        <v>1242.905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76" si="9">IF(I13&gt;=1,1,0)</f>
        <v>1</v>
      </c>
      <c r="Q13" s="42"/>
      <c r="R13" s="43">
        <f t="shared" si="5"/>
        <v>6.62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>
      <c r="A14" s="37">
        <f>MAX($A$11:A13)+1</f>
        <v>4</v>
      </c>
      <c r="B14" s="46" t="s">
        <v>588</v>
      </c>
      <c r="C14" s="248">
        <v>0</v>
      </c>
      <c r="D14" s="248">
        <v>24</v>
      </c>
      <c r="E14" s="38" t="s">
        <v>589</v>
      </c>
      <c r="F14" s="38" t="s">
        <v>352</v>
      </c>
      <c r="G14" s="39" t="s">
        <v>81</v>
      </c>
      <c r="H14" s="40">
        <v>2.35</v>
      </c>
      <c r="I14" s="39">
        <v>5</v>
      </c>
      <c r="J14" s="41">
        <v>187.75</v>
      </c>
      <c r="K14" s="42"/>
      <c r="L14" s="43">
        <f t="shared" si="0"/>
        <v>441.21250000000003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2.35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46" t="s">
        <v>588</v>
      </c>
      <c r="C15" s="248">
        <v>0</v>
      </c>
      <c r="D15" s="248">
        <v>23</v>
      </c>
      <c r="E15" s="38" t="s">
        <v>365</v>
      </c>
      <c r="F15" s="38" t="s">
        <v>234</v>
      </c>
      <c r="G15" s="39" t="s">
        <v>65</v>
      </c>
      <c r="H15" s="40">
        <v>68.56</v>
      </c>
      <c r="I15" s="39">
        <v>3</v>
      </c>
      <c r="J15" s="41">
        <v>112.65</v>
      </c>
      <c r="K15" s="42"/>
      <c r="L15" s="43">
        <f t="shared" si="0"/>
        <v>7723.2840000000006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68.56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46" t="s">
        <v>588</v>
      </c>
      <c r="C16" s="248">
        <v>0</v>
      </c>
      <c r="D16" s="248">
        <v>20</v>
      </c>
      <c r="E16" s="38" t="s">
        <v>590</v>
      </c>
      <c r="F16" s="38" t="s">
        <v>352</v>
      </c>
      <c r="G16" s="39" t="s">
        <v>83</v>
      </c>
      <c r="H16" s="40">
        <v>5.35</v>
      </c>
      <c r="I16" s="39">
        <v>5</v>
      </c>
      <c r="J16" s="41">
        <v>187.75</v>
      </c>
      <c r="K16" s="42"/>
      <c r="L16" s="43">
        <f t="shared" si="0"/>
        <v>1004.4625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5.35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46" t="s">
        <v>588</v>
      </c>
      <c r="C17" s="248">
        <v>0</v>
      </c>
      <c r="D17" s="248">
        <v>19</v>
      </c>
      <c r="E17" s="38" t="s">
        <v>84</v>
      </c>
      <c r="F17" s="38" t="s">
        <v>352</v>
      </c>
      <c r="G17" s="39" t="s">
        <v>83</v>
      </c>
      <c r="H17" s="40">
        <v>7.04</v>
      </c>
      <c r="I17" s="39">
        <v>5</v>
      </c>
      <c r="J17" s="41">
        <v>187.75</v>
      </c>
      <c r="K17" s="42"/>
      <c r="L17" s="43">
        <f t="shared" si="0"/>
        <v>1321.76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7.04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588</v>
      </c>
      <c r="C18" s="248">
        <v>0</v>
      </c>
      <c r="D18" s="248">
        <v>18</v>
      </c>
      <c r="E18" s="38" t="s">
        <v>365</v>
      </c>
      <c r="F18" s="38" t="s">
        <v>234</v>
      </c>
      <c r="G18" s="39" t="s">
        <v>65</v>
      </c>
      <c r="H18" s="40">
        <v>67.2</v>
      </c>
      <c r="I18" s="39">
        <v>3</v>
      </c>
      <c r="J18" s="41">
        <v>112.65</v>
      </c>
      <c r="K18" s="42"/>
      <c r="L18" s="43">
        <f t="shared" si="0"/>
        <v>7570.0800000000008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67.2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>
      <c r="A19" s="37">
        <f>MAX($A$11:A18)+1</f>
        <v>9</v>
      </c>
      <c r="B19" s="46" t="s">
        <v>588</v>
      </c>
      <c r="C19" s="248">
        <v>0</v>
      </c>
      <c r="D19" s="248">
        <v>17</v>
      </c>
      <c r="E19" s="38" t="s">
        <v>82</v>
      </c>
      <c r="F19" s="38" t="s">
        <v>352</v>
      </c>
      <c r="G19" s="39" t="s">
        <v>81</v>
      </c>
      <c r="H19" s="40">
        <v>73.069999999999993</v>
      </c>
      <c r="I19" s="39">
        <v>5</v>
      </c>
      <c r="J19" s="41">
        <v>187.75</v>
      </c>
      <c r="K19" s="42"/>
      <c r="L19" s="43">
        <f t="shared" si="0"/>
        <v>13718.892499999998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73.069999999999993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46" t="s">
        <v>588</v>
      </c>
      <c r="C20" s="248">
        <v>0</v>
      </c>
      <c r="D20" s="248">
        <v>16</v>
      </c>
      <c r="E20" s="38" t="s">
        <v>365</v>
      </c>
      <c r="F20" s="38" t="s">
        <v>234</v>
      </c>
      <c r="G20" s="39" t="s">
        <v>65</v>
      </c>
      <c r="H20" s="40">
        <v>77.37</v>
      </c>
      <c r="I20" s="39">
        <v>3</v>
      </c>
      <c r="J20" s="41">
        <v>112.65</v>
      </c>
      <c r="K20" s="42"/>
      <c r="L20" s="43">
        <f t="shared" si="0"/>
        <v>8715.7305000000015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77.37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46" t="s">
        <v>588</v>
      </c>
      <c r="C21" s="248">
        <v>0</v>
      </c>
      <c r="D21" s="248">
        <v>15</v>
      </c>
      <c r="E21" s="38" t="s">
        <v>260</v>
      </c>
      <c r="F21" s="38" t="s">
        <v>352</v>
      </c>
      <c r="G21" s="39" t="s">
        <v>42</v>
      </c>
      <c r="H21" s="40">
        <v>8.74</v>
      </c>
      <c r="I21" s="39">
        <v>0.23</v>
      </c>
      <c r="J21" s="41">
        <v>12</v>
      </c>
      <c r="K21" s="42"/>
      <c r="L21" s="43">
        <f t="shared" si="0"/>
        <v>104.88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9"/>
        <v>0</v>
      </c>
      <c r="Q21" s="42"/>
      <c r="R21" s="43">
        <f t="shared" si="5"/>
        <v>0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588</v>
      </c>
      <c r="C22" s="248">
        <v>0</v>
      </c>
      <c r="D22" s="248">
        <v>14</v>
      </c>
      <c r="E22" s="38" t="s">
        <v>146</v>
      </c>
      <c r="F22" s="38" t="s">
        <v>69</v>
      </c>
      <c r="G22" s="39" t="s">
        <v>88</v>
      </c>
      <c r="H22" s="40">
        <v>14.57</v>
      </c>
      <c r="I22" s="39">
        <v>5</v>
      </c>
      <c r="J22" s="41">
        <v>187.75</v>
      </c>
      <c r="K22" s="42"/>
      <c r="L22" s="43">
        <f t="shared" si="0"/>
        <v>2735.5174999999999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14.57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588</v>
      </c>
      <c r="C23" s="248">
        <v>0</v>
      </c>
      <c r="D23" s="248">
        <v>13</v>
      </c>
      <c r="E23" s="38" t="s">
        <v>368</v>
      </c>
      <c r="F23" s="38" t="s">
        <v>69</v>
      </c>
      <c r="G23" s="39" t="s">
        <v>88</v>
      </c>
      <c r="H23" s="40">
        <v>6.99</v>
      </c>
      <c r="I23" s="39">
        <v>5</v>
      </c>
      <c r="J23" s="41">
        <v>187.75</v>
      </c>
      <c r="K23" s="42"/>
      <c r="L23" s="43">
        <f t="shared" si="0"/>
        <v>1312.3724999999999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41">
        <f t="shared" si="9"/>
        <v>1</v>
      </c>
      <c r="Q23" s="42"/>
      <c r="R23" s="43">
        <f t="shared" si="5"/>
        <v>6.99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588</v>
      </c>
      <c r="C24" s="248">
        <v>0</v>
      </c>
      <c r="D24" s="248">
        <v>12</v>
      </c>
      <c r="E24" s="38" t="s">
        <v>82</v>
      </c>
      <c r="F24" s="38" t="s">
        <v>352</v>
      </c>
      <c r="G24" s="39" t="s">
        <v>81</v>
      </c>
      <c r="H24" s="40">
        <v>2.57</v>
      </c>
      <c r="I24" s="39">
        <v>5</v>
      </c>
      <c r="J24" s="41">
        <v>187.75</v>
      </c>
      <c r="K24" s="42"/>
      <c r="L24" s="43">
        <f t="shared" si="0"/>
        <v>482.51749999999998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9"/>
        <v>1</v>
      </c>
      <c r="Q24" s="42"/>
      <c r="R24" s="43">
        <f t="shared" si="5"/>
        <v>2.57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46" t="s">
        <v>588</v>
      </c>
      <c r="C25" s="248">
        <v>0</v>
      </c>
      <c r="D25" s="248">
        <v>11</v>
      </c>
      <c r="E25" s="38" t="s">
        <v>209</v>
      </c>
      <c r="F25" s="38" t="s">
        <v>591</v>
      </c>
      <c r="G25" s="39" t="s">
        <v>75</v>
      </c>
      <c r="H25" s="40">
        <v>5.31</v>
      </c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</row>
    <row r="26" spans="1:21" s="45" customFormat="1">
      <c r="A26" s="37">
        <f>MAX($A$11:A25)+1</f>
        <v>16</v>
      </c>
      <c r="B26" s="46" t="s">
        <v>588</v>
      </c>
      <c r="C26" s="248">
        <v>0</v>
      </c>
      <c r="D26" s="248">
        <v>10</v>
      </c>
      <c r="E26" s="38" t="s">
        <v>146</v>
      </c>
      <c r="F26" s="38" t="s">
        <v>69</v>
      </c>
      <c r="G26" s="39" t="s">
        <v>88</v>
      </c>
      <c r="H26" s="40">
        <v>15.54</v>
      </c>
      <c r="I26" s="39">
        <v>5</v>
      </c>
      <c r="J26" s="41">
        <v>187.75</v>
      </c>
      <c r="K26" s="42"/>
      <c r="L26" s="43">
        <f t="shared" si="0"/>
        <v>2917.6349999999998</v>
      </c>
      <c r="M26" s="43">
        <f t="shared" si="1"/>
        <v>0</v>
      </c>
      <c r="N26" s="44">
        <f t="shared" si="2"/>
        <v>0</v>
      </c>
      <c r="O26" s="43">
        <f t="shared" ref="O26" si="21">ROUND(M26*SVS_UR_1_1,2)</f>
        <v>0</v>
      </c>
      <c r="P26" s="41">
        <f t="shared" si="9"/>
        <v>1</v>
      </c>
      <c r="Q26" s="42"/>
      <c r="R26" s="43">
        <f t="shared" si="5"/>
        <v>15.54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588</v>
      </c>
      <c r="C27" s="248">
        <v>0</v>
      </c>
      <c r="D27" s="248">
        <v>9</v>
      </c>
      <c r="E27" s="38" t="s">
        <v>368</v>
      </c>
      <c r="F27" s="38" t="s">
        <v>69</v>
      </c>
      <c r="G27" s="39" t="s">
        <v>88</v>
      </c>
      <c r="H27" s="40">
        <v>6.38</v>
      </c>
      <c r="I27" s="39">
        <v>5</v>
      </c>
      <c r="J27" s="41">
        <v>187.75</v>
      </c>
      <c r="K27" s="42"/>
      <c r="L27" s="43">
        <f t="shared" si="0"/>
        <v>1197.845</v>
      </c>
      <c r="M27" s="43">
        <f t="shared" si="1"/>
        <v>0</v>
      </c>
      <c r="N27" s="44">
        <f t="shared" si="2"/>
        <v>0</v>
      </c>
      <c r="O27" s="43">
        <f t="shared" ref="O27" si="22">ROUND(M27*SVS_UR_1_1,2)</f>
        <v>0</v>
      </c>
      <c r="P27" s="41">
        <f t="shared" si="9"/>
        <v>1</v>
      </c>
      <c r="Q27" s="42"/>
      <c r="R27" s="43">
        <f t="shared" si="5"/>
        <v>6.38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588</v>
      </c>
      <c r="C28" s="248">
        <v>0</v>
      </c>
      <c r="D28" s="248">
        <v>8</v>
      </c>
      <c r="E28" s="38" t="s">
        <v>82</v>
      </c>
      <c r="F28" s="38" t="s">
        <v>352</v>
      </c>
      <c r="G28" s="39" t="s">
        <v>81</v>
      </c>
      <c r="H28" s="40">
        <v>2.2000000000000002</v>
      </c>
      <c r="I28" s="39">
        <v>5</v>
      </c>
      <c r="J28" s="41">
        <v>187.75</v>
      </c>
      <c r="K28" s="42"/>
      <c r="L28" s="43">
        <f t="shared" si="0"/>
        <v>413.05</v>
      </c>
      <c r="M28" s="43">
        <f t="shared" si="1"/>
        <v>0</v>
      </c>
      <c r="N28" s="44">
        <f t="shared" si="2"/>
        <v>0</v>
      </c>
      <c r="O28" s="43">
        <f t="shared" ref="O28" si="23">ROUND(M28*SVS_UR_1_1,2)</f>
        <v>0</v>
      </c>
      <c r="P28" s="41">
        <f t="shared" si="9"/>
        <v>1</v>
      </c>
      <c r="Q28" s="42"/>
      <c r="R28" s="43">
        <f t="shared" si="5"/>
        <v>2.2000000000000002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>
      <c r="A29" s="37">
        <f>MAX($A$11:A28)+1</f>
        <v>19</v>
      </c>
      <c r="B29" s="46" t="s">
        <v>588</v>
      </c>
      <c r="C29" s="248">
        <v>0</v>
      </c>
      <c r="D29" s="248">
        <v>7</v>
      </c>
      <c r="E29" s="38" t="s">
        <v>82</v>
      </c>
      <c r="F29" s="38" t="s">
        <v>352</v>
      </c>
      <c r="G29" s="39" t="s">
        <v>81</v>
      </c>
      <c r="H29" s="40">
        <v>3.02</v>
      </c>
      <c r="I29" s="39">
        <v>5</v>
      </c>
      <c r="J29" s="41">
        <v>187.75</v>
      </c>
      <c r="K29" s="42"/>
      <c r="L29" s="43">
        <f t="shared" si="0"/>
        <v>567.005</v>
      </c>
      <c r="M29" s="43">
        <f t="shared" si="1"/>
        <v>0</v>
      </c>
      <c r="N29" s="44">
        <f t="shared" si="2"/>
        <v>0</v>
      </c>
      <c r="O29" s="43">
        <f t="shared" ref="O29" si="24">ROUND(M29*SVS_UR_1_1,2)</f>
        <v>0</v>
      </c>
      <c r="P29" s="41">
        <f t="shared" si="9"/>
        <v>1</v>
      </c>
      <c r="Q29" s="42"/>
      <c r="R29" s="43">
        <f t="shared" si="5"/>
        <v>3.02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46" t="s">
        <v>588</v>
      </c>
      <c r="C30" s="248">
        <v>0</v>
      </c>
      <c r="D30" s="248">
        <v>6</v>
      </c>
      <c r="E30" s="38" t="s">
        <v>242</v>
      </c>
      <c r="F30" s="38" t="s">
        <v>69</v>
      </c>
      <c r="G30" s="39" t="s">
        <v>94</v>
      </c>
      <c r="H30" s="40">
        <v>7.77</v>
      </c>
      <c r="I30" s="39">
        <v>5</v>
      </c>
      <c r="J30" s="41">
        <v>187.75</v>
      </c>
      <c r="K30" s="42"/>
      <c r="L30" s="43">
        <f t="shared" si="0"/>
        <v>1458.8174999999999</v>
      </c>
      <c r="M30" s="43">
        <f t="shared" si="1"/>
        <v>0</v>
      </c>
      <c r="N30" s="44">
        <f t="shared" si="2"/>
        <v>0</v>
      </c>
      <c r="O30" s="43">
        <f t="shared" ref="O30" si="25">ROUND(M30*SVS_UR_1_1,2)</f>
        <v>0</v>
      </c>
      <c r="P30" s="41">
        <f t="shared" si="9"/>
        <v>1</v>
      </c>
      <c r="Q30" s="42"/>
      <c r="R30" s="43">
        <f t="shared" si="5"/>
        <v>7.77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46" t="s">
        <v>588</v>
      </c>
      <c r="C31" s="248">
        <v>0</v>
      </c>
      <c r="D31" s="248">
        <v>5</v>
      </c>
      <c r="E31" s="38" t="s">
        <v>84</v>
      </c>
      <c r="F31" s="38" t="s">
        <v>352</v>
      </c>
      <c r="G31" s="39" t="s">
        <v>83</v>
      </c>
      <c r="H31" s="40">
        <v>6.5</v>
      </c>
      <c r="I31" s="39">
        <v>5</v>
      </c>
      <c r="J31" s="41">
        <v>187.75</v>
      </c>
      <c r="K31" s="42"/>
      <c r="L31" s="43">
        <f t="shared" si="0"/>
        <v>1220.375</v>
      </c>
      <c r="M31" s="43">
        <f t="shared" si="1"/>
        <v>0</v>
      </c>
      <c r="N31" s="44">
        <f t="shared" si="2"/>
        <v>0</v>
      </c>
      <c r="O31" s="43">
        <f t="shared" ref="O31" si="26">ROUND(M31*SVS_UR_1_1,2)</f>
        <v>0</v>
      </c>
      <c r="P31" s="41">
        <f t="shared" si="9"/>
        <v>1</v>
      </c>
      <c r="Q31" s="42"/>
      <c r="R31" s="43">
        <f t="shared" si="5"/>
        <v>6.5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588</v>
      </c>
      <c r="C32" s="248">
        <v>0</v>
      </c>
      <c r="D32" s="248">
        <v>4</v>
      </c>
      <c r="E32" s="38" t="s">
        <v>84</v>
      </c>
      <c r="F32" s="38" t="s">
        <v>352</v>
      </c>
      <c r="G32" s="39" t="s">
        <v>83</v>
      </c>
      <c r="H32" s="40">
        <v>3.67</v>
      </c>
      <c r="I32" s="39">
        <v>5</v>
      </c>
      <c r="J32" s="41">
        <v>187.75</v>
      </c>
      <c r="K32" s="42"/>
      <c r="L32" s="43">
        <f t="shared" si="0"/>
        <v>689.04250000000002</v>
      </c>
      <c r="M32" s="43">
        <f t="shared" si="1"/>
        <v>0</v>
      </c>
      <c r="N32" s="44">
        <f t="shared" si="2"/>
        <v>0</v>
      </c>
      <c r="O32" s="43">
        <f t="shared" ref="O32" si="27">ROUND(M32*SVS_UR_1_1,2)</f>
        <v>0</v>
      </c>
      <c r="P32" s="41">
        <f t="shared" si="9"/>
        <v>1</v>
      </c>
      <c r="Q32" s="42"/>
      <c r="R32" s="43">
        <f t="shared" si="5"/>
        <v>3.67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46" t="s">
        <v>588</v>
      </c>
      <c r="C33" s="248">
        <v>0</v>
      </c>
      <c r="D33" s="248">
        <v>3</v>
      </c>
      <c r="E33" s="38" t="s">
        <v>84</v>
      </c>
      <c r="F33" s="38" t="s">
        <v>352</v>
      </c>
      <c r="G33" s="39" t="s">
        <v>83</v>
      </c>
      <c r="H33" s="40">
        <v>3.78</v>
      </c>
      <c r="I33" s="39">
        <v>5</v>
      </c>
      <c r="J33" s="41">
        <v>187.75</v>
      </c>
      <c r="K33" s="42"/>
      <c r="L33" s="43">
        <f t="shared" si="0"/>
        <v>709.69499999999994</v>
      </c>
      <c r="M33" s="43">
        <f t="shared" si="1"/>
        <v>0</v>
      </c>
      <c r="N33" s="44">
        <f t="shared" si="2"/>
        <v>0</v>
      </c>
      <c r="O33" s="43">
        <f t="shared" ref="O33" si="28">ROUND(M33*SVS_UR_1_1,2)</f>
        <v>0</v>
      </c>
      <c r="P33" s="41">
        <f t="shared" si="9"/>
        <v>1</v>
      </c>
      <c r="Q33" s="42"/>
      <c r="R33" s="43">
        <f t="shared" si="5"/>
        <v>3.78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>
      <c r="A34" s="37">
        <f>MAX($A$11:A33)+1</f>
        <v>24</v>
      </c>
      <c r="B34" s="46" t="s">
        <v>588</v>
      </c>
      <c r="C34" s="248">
        <v>0</v>
      </c>
      <c r="D34" s="248">
        <v>2</v>
      </c>
      <c r="E34" s="38" t="s">
        <v>84</v>
      </c>
      <c r="F34" s="38" t="s">
        <v>352</v>
      </c>
      <c r="G34" s="39" t="s">
        <v>83</v>
      </c>
      <c r="H34" s="40">
        <v>6.5</v>
      </c>
      <c r="I34" s="39">
        <v>5</v>
      </c>
      <c r="J34" s="41">
        <v>187.75</v>
      </c>
      <c r="K34" s="42"/>
      <c r="L34" s="43">
        <f t="shared" si="0"/>
        <v>1220.375</v>
      </c>
      <c r="M34" s="43">
        <f t="shared" si="1"/>
        <v>0</v>
      </c>
      <c r="N34" s="44">
        <f t="shared" si="2"/>
        <v>0</v>
      </c>
      <c r="O34" s="43">
        <f t="shared" ref="O34" si="29">ROUND(M34*SVS_UR_1_1,2)</f>
        <v>0</v>
      </c>
      <c r="P34" s="41">
        <f t="shared" si="9"/>
        <v>1</v>
      </c>
      <c r="Q34" s="42"/>
      <c r="R34" s="43">
        <f t="shared" si="5"/>
        <v>6.5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46" t="s">
        <v>588</v>
      </c>
      <c r="C35" s="248">
        <v>0</v>
      </c>
      <c r="D35" s="248">
        <v>1</v>
      </c>
      <c r="E35" s="38" t="s">
        <v>146</v>
      </c>
      <c r="F35" s="38" t="s">
        <v>69</v>
      </c>
      <c r="G35" s="39" t="s">
        <v>88</v>
      </c>
      <c r="H35" s="40">
        <v>5.79</v>
      </c>
      <c r="I35" s="39">
        <v>5</v>
      </c>
      <c r="J35" s="41">
        <v>187.75</v>
      </c>
      <c r="K35" s="42"/>
      <c r="L35" s="43">
        <f t="shared" si="0"/>
        <v>1087.0725</v>
      </c>
      <c r="M35" s="43">
        <f t="shared" si="1"/>
        <v>0</v>
      </c>
      <c r="N35" s="44">
        <f t="shared" si="2"/>
        <v>0</v>
      </c>
      <c r="O35" s="43">
        <f t="shared" ref="O35" si="30">ROUND(M35*SVS_UR_1_1,2)</f>
        <v>0</v>
      </c>
      <c r="P35" s="41">
        <f t="shared" si="9"/>
        <v>1</v>
      </c>
      <c r="Q35" s="42"/>
      <c r="R35" s="43">
        <f t="shared" si="5"/>
        <v>5.79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46" t="s">
        <v>588</v>
      </c>
      <c r="C36" s="248">
        <v>1</v>
      </c>
      <c r="D36" s="248">
        <v>17</v>
      </c>
      <c r="E36" s="38" t="s">
        <v>365</v>
      </c>
      <c r="F36" s="38" t="s">
        <v>234</v>
      </c>
      <c r="G36" s="39" t="s">
        <v>65</v>
      </c>
      <c r="H36" s="40">
        <v>81.83</v>
      </c>
      <c r="I36" s="39">
        <v>3</v>
      </c>
      <c r="J36" s="41">
        <v>112.65</v>
      </c>
      <c r="K36" s="42"/>
      <c r="L36" s="43">
        <f t="shared" si="0"/>
        <v>9218.1494999999995</v>
      </c>
      <c r="M36" s="43">
        <f t="shared" si="1"/>
        <v>0</v>
      </c>
      <c r="N36" s="44">
        <f t="shared" si="2"/>
        <v>0</v>
      </c>
      <c r="O36" s="43">
        <f t="shared" ref="O36" si="31">ROUND(M36*SVS_UR_1_1,2)</f>
        <v>0</v>
      </c>
      <c r="P36" s="41">
        <f t="shared" si="9"/>
        <v>1</v>
      </c>
      <c r="Q36" s="42"/>
      <c r="R36" s="43">
        <f t="shared" si="5"/>
        <v>81.83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588</v>
      </c>
      <c r="C37" s="248">
        <v>1</v>
      </c>
      <c r="D37" s="248">
        <v>16</v>
      </c>
      <c r="E37" s="38" t="s">
        <v>77</v>
      </c>
      <c r="F37" s="38" t="s">
        <v>234</v>
      </c>
      <c r="G37" s="39" t="s">
        <v>55</v>
      </c>
      <c r="H37" s="40">
        <v>33.18</v>
      </c>
      <c r="I37" s="39">
        <v>5</v>
      </c>
      <c r="J37" s="41">
        <v>187.75</v>
      </c>
      <c r="K37" s="42"/>
      <c r="L37" s="43">
        <f t="shared" si="0"/>
        <v>6229.5450000000001</v>
      </c>
      <c r="M37" s="43">
        <f t="shared" si="1"/>
        <v>0</v>
      </c>
      <c r="N37" s="44">
        <f t="shared" si="2"/>
        <v>0</v>
      </c>
      <c r="O37" s="43">
        <f t="shared" ref="O37" si="32">ROUND(M37*SVS_UR_1_1,2)</f>
        <v>0</v>
      </c>
      <c r="P37" s="41">
        <f t="shared" si="9"/>
        <v>1</v>
      </c>
      <c r="Q37" s="42"/>
      <c r="R37" s="43">
        <f t="shared" si="5"/>
        <v>33.18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46" t="s">
        <v>588</v>
      </c>
      <c r="C38" s="248">
        <v>1</v>
      </c>
      <c r="D38" s="248">
        <v>15</v>
      </c>
      <c r="E38" s="38" t="s">
        <v>592</v>
      </c>
      <c r="F38" s="38" t="s">
        <v>234</v>
      </c>
      <c r="G38" s="39" t="s">
        <v>78</v>
      </c>
      <c r="H38" s="40">
        <v>34.130000000000003</v>
      </c>
      <c r="I38" s="39">
        <v>2</v>
      </c>
      <c r="J38" s="41">
        <v>75.099999999999994</v>
      </c>
      <c r="K38" s="42"/>
      <c r="L38" s="43">
        <f t="shared" si="0"/>
        <v>2563.163</v>
      </c>
      <c r="M38" s="43">
        <f t="shared" si="1"/>
        <v>0</v>
      </c>
      <c r="N38" s="44">
        <f t="shared" si="2"/>
        <v>0</v>
      </c>
      <c r="O38" s="43">
        <f t="shared" ref="O38" si="33">ROUND(M38*SVS_UR_1_1,2)</f>
        <v>0</v>
      </c>
      <c r="P38" s="41">
        <f t="shared" si="9"/>
        <v>1</v>
      </c>
      <c r="Q38" s="42"/>
      <c r="R38" s="43">
        <f t="shared" si="5"/>
        <v>34.130000000000003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46" t="s">
        <v>588</v>
      </c>
      <c r="C39" s="248">
        <v>1</v>
      </c>
      <c r="D39" s="248">
        <v>14</v>
      </c>
      <c r="E39" s="38" t="s">
        <v>82</v>
      </c>
      <c r="F39" s="38" t="s">
        <v>352</v>
      </c>
      <c r="G39" s="39" t="s">
        <v>81</v>
      </c>
      <c r="H39" s="40">
        <v>28.99</v>
      </c>
      <c r="I39" s="39">
        <v>3</v>
      </c>
      <c r="J39" s="41">
        <v>112.65</v>
      </c>
      <c r="K39" s="42"/>
      <c r="L39" s="43">
        <f t="shared" si="0"/>
        <v>3265.7235000000001</v>
      </c>
      <c r="M39" s="43">
        <f t="shared" si="1"/>
        <v>0</v>
      </c>
      <c r="N39" s="44">
        <f t="shared" si="2"/>
        <v>0</v>
      </c>
      <c r="O39" s="43">
        <f t="shared" ref="O39" si="34">ROUND(M39*SVS_UR_1_1,2)</f>
        <v>0</v>
      </c>
      <c r="P39" s="41">
        <f t="shared" si="9"/>
        <v>1</v>
      </c>
      <c r="Q39" s="42"/>
      <c r="R39" s="43">
        <f t="shared" si="5"/>
        <v>28.99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46" t="s">
        <v>588</v>
      </c>
      <c r="C40" s="248">
        <v>1</v>
      </c>
      <c r="D40" s="248">
        <v>13</v>
      </c>
      <c r="E40" s="38" t="s">
        <v>146</v>
      </c>
      <c r="F40" s="38" t="s">
        <v>352</v>
      </c>
      <c r="G40" s="39" t="s">
        <v>88</v>
      </c>
      <c r="H40" s="40">
        <v>5.8</v>
      </c>
      <c r="I40" s="39">
        <v>5</v>
      </c>
      <c r="J40" s="41">
        <v>187.75</v>
      </c>
      <c r="K40" s="42"/>
      <c r="L40" s="43">
        <f t="shared" si="0"/>
        <v>1088.95</v>
      </c>
      <c r="M40" s="43">
        <f t="shared" si="1"/>
        <v>0</v>
      </c>
      <c r="N40" s="44">
        <f t="shared" si="2"/>
        <v>0</v>
      </c>
      <c r="O40" s="43">
        <f t="shared" ref="O40" si="35">ROUND(M40*SVS_UR_1_1,2)</f>
        <v>0</v>
      </c>
      <c r="P40" s="41">
        <f t="shared" si="9"/>
        <v>1</v>
      </c>
      <c r="Q40" s="42"/>
      <c r="R40" s="43">
        <f t="shared" si="5"/>
        <v>5.8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46" t="s">
        <v>588</v>
      </c>
      <c r="C41" s="248">
        <v>1</v>
      </c>
      <c r="D41" s="248">
        <v>12</v>
      </c>
      <c r="E41" s="38" t="s">
        <v>239</v>
      </c>
      <c r="F41" s="38" t="s">
        <v>234</v>
      </c>
      <c r="G41" s="39" t="s">
        <v>78</v>
      </c>
      <c r="H41" s="40">
        <v>29.28</v>
      </c>
      <c r="I41" s="39">
        <v>2</v>
      </c>
      <c r="J41" s="41">
        <v>75.099999999999994</v>
      </c>
      <c r="K41" s="42"/>
      <c r="L41" s="43">
        <f t="shared" si="0"/>
        <v>2198.9279999999999</v>
      </c>
      <c r="M41" s="43">
        <f t="shared" si="1"/>
        <v>0</v>
      </c>
      <c r="N41" s="44">
        <f t="shared" si="2"/>
        <v>0</v>
      </c>
      <c r="O41" s="43">
        <f t="shared" ref="O41" si="36">ROUND(M41*SVS_UR_1_1,2)</f>
        <v>0</v>
      </c>
      <c r="P41" s="41">
        <f t="shared" si="9"/>
        <v>1</v>
      </c>
      <c r="Q41" s="42"/>
      <c r="R41" s="43">
        <f t="shared" si="5"/>
        <v>29.28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46" t="s">
        <v>588</v>
      </c>
      <c r="C42" s="248">
        <v>1</v>
      </c>
      <c r="D42" s="248">
        <v>11</v>
      </c>
      <c r="E42" s="38" t="s">
        <v>82</v>
      </c>
      <c r="F42" s="38" t="s">
        <v>352</v>
      </c>
      <c r="G42" s="39" t="s">
        <v>81</v>
      </c>
      <c r="H42" s="40">
        <v>22.15</v>
      </c>
      <c r="I42" s="39">
        <v>3</v>
      </c>
      <c r="J42" s="41">
        <v>112.65</v>
      </c>
      <c r="K42" s="42"/>
      <c r="L42" s="43">
        <f t="shared" si="0"/>
        <v>2495.1974999999998</v>
      </c>
      <c r="M42" s="43">
        <f t="shared" si="1"/>
        <v>0</v>
      </c>
      <c r="N42" s="44">
        <f t="shared" si="2"/>
        <v>0</v>
      </c>
      <c r="O42" s="43">
        <f t="shared" ref="O42" si="37">ROUND(M42*SVS_UR_1_1,2)</f>
        <v>0</v>
      </c>
      <c r="P42" s="41">
        <f t="shared" si="9"/>
        <v>1</v>
      </c>
      <c r="Q42" s="42"/>
      <c r="R42" s="43">
        <f t="shared" si="5"/>
        <v>22.15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>
      <c r="A43" s="37">
        <f>MAX($A$11:A42)+1</f>
        <v>33</v>
      </c>
      <c r="B43" s="46" t="s">
        <v>588</v>
      </c>
      <c r="C43" s="248">
        <v>1</v>
      </c>
      <c r="D43" s="248">
        <v>10</v>
      </c>
      <c r="E43" s="38" t="s">
        <v>84</v>
      </c>
      <c r="F43" s="38" t="s">
        <v>352</v>
      </c>
      <c r="G43" s="39" t="s">
        <v>83</v>
      </c>
      <c r="H43" s="40">
        <v>6.86</v>
      </c>
      <c r="I43" s="39">
        <v>3</v>
      </c>
      <c r="J43" s="41">
        <v>112.65</v>
      </c>
      <c r="K43" s="42"/>
      <c r="L43" s="43">
        <f t="shared" si="0"/>
        <v>772.77900000000011</v>
      </c>
      <c r="M43" s="43">
        <f t="shared" si="1"/>
        <v>0</v>
      </c>
      <c r="N43" s="44">
        <f t="shared" si="2"/>
        <v>0</v>
      </c>
      <c r="O43" s="43">
        <f t="shared" ref="O43" si="38">ROUND(M43*SVS_UR_1_1,2)</f>
        <v>0</v>
      </c>
      <c r="P43" s="41">
        <f t="shared" si="9"/>
        <v>1</v>
      </c>
      <c r="Q43" s="42"/>
      <c r="R43" s="43">
        <f t="shared" si="5"/>
        <v>6.86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>
      <c r="A44" s="37">
        <f>MAX($A$11:A43)+1</f>
        <v>34</v>
      </c>
      <c r="B44" s="46" t="s">
        <v>588</v>
      </c>
      <c r="C44" s="248">
        <v>1</v>
      </c>
      <c r="D44" s="248">
        <v>9</v>
      </c>
      <c r="E44" s="38" t="s">
        <v>84</v>
      </c>
      <c r="F44" s="38" t="s">
        <v>352</v>
      </c>
      <c r="G44" s="39" t="s">
        <v>83</v>
      </c>
      <c r="H44" s="40">
        <v>3.75</v>
      </c>
      <c r="I44" s="39">
        <v>3</v>
      </c>
      <c r="J44" s="41">
        <v>112.65</v>
      </c>
      <c r="K44" s="42"/>
      <c r="L44" s="43">
        <f t="shared" si="0"/>
        <v>422.4375</v>
      </c>
      <c r="M44" s="43">
        <f t="shared" si="1"/>
        <v>0</v>
      </c>
      <c r="N44" s="44">
        <f t="shared" si="2"/>
        <v>0</v>
      </c>
      <c r="O44" s="43">
        <f t="shared" ref="O44" si="39">ROUND(M44*SVS_UR_1_1,2)</f>
        <v>0</v>
      </c>
      <c r="P44" s="41">
        <f t="shared" si="9"/>
        <v>1</v>
      </c>
      <c r="Q44" s="42"/>
      <c r="R44" s="43">
        <f t="shared" si="5"/>
        <v>3.75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>
      <c r="A45" s="37">
        <f>MAX($A$11:A44)+1</f>
        <v>35</v>
      </c>
      <c r="B45" s="46" t="s">
        <v>588</v>
      </c>
      <c r="C45" s="248">
        <v>1</v>
      </c>
      <c r="D45" s="248">
        <v>8</v>
      </c>
      <c r="E45" s="38" t="s">
        <v>84</v>
      </c>
      <c r="F45" s="38" t="s">
        <v>352</v>
      </c>
      <c r="G45" s="39" t="s">
        <v>83</v>
      </c>
      <c r="H45" s="40">
        <v>5.2</v>
      </c>
      <c r="I45" s="39">
        <v>3</v>
      </c>
      <c r="J45" s="41">
        <v>112.65</v>
      </c>
      <c r="K45" s="42"/>
      <c r="L45" s="43">
        <f t="shared" si="0"/>
        <v>585.78000000000009</v>
      </c>
      <c r="M45" s="43">
        <f t="shared" si="1"/>
        <v>0</v>
      </c>
      <c r="N45" s="44">
        <f t="shared" si="2"/>
        <v>0</v>
      </c>
      <c r="O45" s="43">
        <f t="shared" ref="O45" si="40">ROUND(M45*SVS_UR_1_1,2)</f>
        <v>0</v>
      </c>
      <c r="P45" s="41">
        <f t="shared" si="9"/>
        <v>1</v>
      </c>
      <c r="Q45" s="42"/>
      <c r="R45" s="43">
        <f t="shared" si="5"/>
        <v>5.2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>
      <c r="A46" s="37">
        <f>MAX($A$11:A45)+1</f>
        <v>36</v>
      </c>
      <c r="B46" s="46" t="s">
        <v>588</v>
      </c>
      <c r="C46" s="248">
        <v>1</v>
      </c>
      <c r="D46" s="248">
        <v>7</v>
      </c>
      <c r="E46" s="38" t="s">
        <v>84</v>
      </c>
      <c r="F46" s="38" t="s">
        <v>352</v>
      </c>
      <c r="G46" s="39" t="s">
        <v>83</v>
      </c>
      <c r="H46" s="40">
        <v>6.86</v>
      </c>
      <c r="I46" s="39">
        <v>3</v>
      </c>
      <c r="J46" s="41">
        <v>112.65</v>
      </c>
      <c r="K46" s="42"/>
      <c r="L46" s="43">
        <f t="shared" si="0"/>
        <v>772.77900000000011</v>
      </c>
      <c r="M46" s="43">
        <f t="shared" si="1"/>
        <v>0</v>
      </c>
      <c r="N46" s="44">
        <f t="shared" si="2"/>
        <v>0</v>
      </c>
      <c r="O46" s="43">
        <f t="shared" ref="O46" si="41">ROUND(M46*SVS_UR_1_1,2)</f>
        <v>0</v>
      </c>
      <c r="P46" s="41">
        <f t="shared" si="9"/>
        <v>1</v>
      </c>
      <c r="Q46" s="42"/>
      <c r="R46" s="43">
        <f t="shared" si="5"/>
        <v>6.86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>
      <c r="A47" s="37">
        <f>MAX($A$11:A46)+1</f>
        <v>37</v>
      </c>
      <c r="B47" s="46" t="s">
        <v>588</v>
      </c>
      <c r="C47" s="248">
        <v>1</v>
      </c>
      <c r="D47" s="248">
        <v>6</v>
      </c>
      <c r="E47" s="38" t="s">
        <v>82</v>
      </c>
      <c r="F47" s="38" t="s">
        <v>352</v>
      </c>
      <c r="G47" s="39" t="s">
        <v>81</v>
      </c>
      <c r="H47" s="40">
        <v>12.84</v>
      </c>
      <c r="I47" s="39">
        <v>3</v>
      </c>
      <c r="J47" s="41">
        <v>112.65</v>
      </c>
      <c r="K47" s="42"/>
      <c r="L47" s="43">
        <f t="shared" si="0"/>
        <v>1446.4260000000002</v>
      </c>
      <c r="M47" s="43">
        <f t="shared" si="1"/>
        <v>0</v>
      </c>
      <c r="N47" s="44">
        <f t="shared" si="2"/>
        <v>0</v>
      </c>
      <c r="O47" s="43">
        <f t="shared" ref="O47" si="42">ROUND(M47*SVS_UR_1_1,2)</f>
        <v>0</v>
      </c>
      <c r="P47" s="41">
        <f t="shared" si="9"/>
        <v>1</v>
      </c>
      <c r="Q47" s="42"/>
      <c r="R47" s="43">
        <f t="shared" si="5"/>
        <v>12.84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>
      <c r="A48" s="37">
        <f>MAX($A$11:A47)+1</f>
        <v>38</v>
      </c>
      <c r="B48" s="46" t="s">
        <v>588</v>
      </c>
      <c r="C48" s="248">
        <v>1</v>
      </c>
      <c r="D48" s="248">
        <v>5</v>
      </c>
      <c r="E48" s="38" t="s">
        <v>145</v>
      </c>
      <c r="F48" s="38" t="s">
        <v>73</v>
      </c>
      <c r="G48" s="39" t="s">
        <v>37</v>
      </c>
      <c r="H48" s="40">
        <v>15.65</v>
      </c>
      <c r="I48" s="39">
        <v>1</v>
      </c>
      <c r="J48" s="41">
        <v>40.18</v>
      </c>
      <c r="K48" s="42"/>
      <c r="L48" s="43">
        <f t="shared" si="0"/>
        <v>628.81700000000001</v>
      </c>
      <c r="M48" s="43">
        <f t="shared" si="1"/>
        <v>0</v>
      </c>
      <c r="N48" s="44">
        <f t="shared" si="2"/>
        <v>0</v>
      </c>
      <c r="O48" s="43">
        <f t="shared" ref="O48" si="43">ROUND(M48*SVS_UR_1_1,2)</f>
        <v>0</v>
      </c>
      <c r="P48" s="41">
        <f t="shared" si="9"/>
        <v>1</v>
      </c>
      <c r="Q48" s="42"/>
      <c r="R48" s="43">
        <f t="shared" si="5"/>
        <v>15.65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>
      <c r="A49" s="37">
        <f>MAX($A$11:A48)+1</f>
        <v>39</v>
      </c>
      <c r="B49" s="46" t="s">
        <v>588</v>
      </c>
      <c r="C49" s="248">
        <v>1</v>
      </c>
      <c r="D49" s="248">
        <v>4</v>
      </c>
      <c r="E49" s="38" t="s">
        <v>211</v>
      </c>
      <c r="F49" s="38" t="s">
        <v>234</v>
      </c>
      <c r="G49" s="39" t="s">
        <v>80</v>
      </c>
      <c r="H49" s="40">
        <v>51.59</v>
      </c>
      <c r="I49" s="39">
        <v>2</v>
      </c>
      <c r="J49" s="41">
        <v>75.099999999999994</v>
      </c>
      <c r="K49" s="42"/>
      <c r="L49" s="43">
        <f t="shared" si="0"/>
        <v>3874.4090000000001</v>
      </c>
      <c r="M49" s="43">
        <f t="shared" si="1"/>
        <v>0</v>
      </c>
      <c r="N49" s="44">
        <f t="shared" si="2"/>
        <v>0</v>
      </c>
      <c r="O49" s="43">
        <f t="shared" ref="O49" si="44">ROUND(M49*SVS_UR_1_1,2)</f>
        <v>0</v>
      </c>
      <c r="P49" s="41">
        <f t="shared" si="9"/>
        <v>1</v>
      </c>
      <c r="Q49" s="42"/>
      <c r="R49" s="43">
        <f t="shared" si="5"/>
        <v>51.59</v>
      </c>
      <c r="S49" s="43">
        <f t="shared" si="6"/>
        <v>0</v>
      </c>
      <c r="T49" s="44">
        <f t="shared" si="7"/>
        <v>0</v>
      </c>
      <c r="U49" s="43" cm="1">
        <f t="array" ref="U49">ROUND(S49*SVS_GrR_1_1,2)</f>
        <v>0</v>
      </c>
    </row>
    <row r="50" spans="1:21" s="45" customFormat="1">
      <c r="A50" s="37">
        <f>MAX($A$11:A49)+1</f>
        <v>40</v>
      </c>
      <c r="B50" s="46" t="s">
        <v>588</v>
      </c>
      <c r="C50" s="248">
        <v>1</v>
      </c>
      <c r="D50" s="248">
        <v>3</v>
      </c>
      <c r="E50" s="38" t="s">
        <v>82</v>
      </c>
      <c r="F50" s="38" t="s">
        <v>352</v>
      </c>
      <c r="G50" s="39" t="s">
        <v>81</v>
      </c>
      <c r="H50" s="40">
        <v>29.57</v>
      </c>
      <c r="I50" s="39">
        <v>3</v>
      </c>
      <c r="J50" s="41">
        <v>112.65</v>
      </c>
      <c r="K50" s="42"/>
      <c r="L50" s="43">
        <f t="shared" si="0"/>
        <v>3331.0605</v>
      </c>
      <c r="M50" s="43">
        <f t="shared" si="1"/>
        <v>0</v>
      </c>
      <c r="N50" s="44">
        <f t="shared" si="2"/>
        <v>0</v>
      </c>
      <c r="O50" s="43">
        <f t="shared" ref="O50" si="45">ROUND(M50*SVS_UR_1_1,2)</f>
        <v>0</v>
      </c>
      <c r="P50" s="41">
        <f t="shared" si="9"/>
        <v>1</v>
      </c>
      <c r="Q50" s="42"/>
      <c r="R50" s="43">
        <f t="shared" si="5"/>
        <v>29.57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>
      <c r="A51" s="37">
        <f>MAX($A$11:A50)+1</f>
        <v>41</v>
      </c>
      <c r="B51" s="46" t="s">
        <v>588</v>
      </c>
      <c r="C51" s="248">
        <v>1</v>
      </c>
      <c r="D51" s="248">
        <v>2</v>
      </c>
      <c r="E51" s="38" t="s">
        <v>146</v>
      </c>
      <c r="F51" s="38" t="s">
        <v>352</v>
      </c>
      <c r="G51" s="39" t="s">
        <v>88</v>
      </c>
      <c r="H51" s="40">
        <v>5.83</v>
      </c>
      <c r="I51" s="39">
        <v>5</v>
      </c>
      <c r="J51" s="41">
        <v>187.75</v>
      </c>
      <c r="K51" s="42"/>
      <c r="L51" s="43">
        <f t="shared" si="0"/>
        <v>1094.5825</v>
      </c>
      <c r="M51" s="43">
        <f t="shared" si="1"/>
        <v>0</v>
      </c>
      <c r="N51" s="44">
        <f t="shared" si="2"/>
        <v>0</v>
      </c>
      <c r="O51" s="43">
        <f t="shared" ref="O51" si="46">ROUND(M51*SVS_UR_1_1,2)</f>
        <v>0</v>
      </c>
      <c r="P51" s="41">
        <f t="shared" si="9"/>
        <v>1</v>
      </c>
      <c r="Q51" s="42"/>
      <c r="R51" s="43">
        <f t="shared" si="5"/>
        <v>5.83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>
      <c r="A52" s="37">
        <f>MAX($A$11:A51)+1</f>
        <v>42</v>
      </c>
      <c r="B52" s="46" t="s">
        <v>588</v>
      </c>
      <c r="C52" s="248">
        <v>1</v>
      </c>
      <c r="D52" s="248">
        <v>1</v>
      </c>
      <c r="E52" s="38" t="s">
        <v>365</v>
      </c>
      <c r="F52" s="38" t="s">
        <v>234</v>
      </c>
      <c r="G52" s="39" t="s">
        <v>65</v>
      </c>
      <c r="H52" s="40">
        <v>81.83</v>
      </c>
      <c r="I52" s="39">
        <v>3</v>
      </c>
      <c r="J52" s="41">
        <v>112.65</v>
      </c>
      <c r="K52" s="42"/>
      <c r="L52" s="43">
        <f t="shared" si="0"/>
        <v>9218.1494999999995</v>
      </c>
      <c r="M52" s="43">
        <f t="shared" si="1"/>
        <v>0</v>
      </c>
      <c r="N52" s="44">
        <f t="shared" si="2"/>
        <v>0</v>
      </c>
      <c r="O52" s="43">
        <f t="shared" ref="O52" si="47">ROUND(M52*SVS_UR_1_1,2)</f>
        <v>0</v>
      </c>
      <c r="P52" s="41">
        <f t="shared" si="9"/>
        <v>1</v>
      </c>
      <c r="Q52" s="42"/>
      <c r="R52" s="43">
        <f t="shared" si="5"/>
        <v>81.83</v>
      </c>
      <c r="S52" s="43">
        <f t="shared" si="6"/>
        <v>0</v>
      </c>
      <c r="T52" s="44">
        <f t="shared" si="7"/>
        <v>0</v>
      </c>
      <c r="U52" s="43" cm="1">
        <f t="array" ref="U52">ROUND(S52*SVS_GrR_1_1,2)</f>
        <v>0</v>
      </c>
    </row>
    <row r="53" spans="1:21" s="45" customFormat="1">
      <c r="A53" s="37">
        <f>MAX($A$11:A52)+1</f>
        <v>43</v>
      </c>
      <c r="B53" s="46" t="s">
        <v>588</v>
      </c>
      <c r="C53" s="248">
        <v>-1</v>
      </c>
      <c r="D53" s="248">
        <v>34</v>
      </c>
      <c r="E53" s="38" t="s">
        <v>587</v>
      </c>
      <c r="F53" s="38" t="s">
        <v>73</v>
      </c>
      <c r="G53" s="39" t="s">
        <v>55</v>
      </c>
      <c r="H53" s="40">
        <v>52.11</v>
      </c>
      <c r="I53" s="39">
        <v>5</v>
      </c>
      <c r="J53" s="41">
        <v>187.75</v>
      </c>
      <c r="K53" s="42"/>
      <c r="L53" s="43">
        <f t="shared" si="0"/>
        <v>9783.6525000000001</v>
      </c>
      <c r="M53" s="43">
        <f t="shared" si="1"/>
        <v>0</v>
      </c>
      <c r="N53" s="44">
        <f t="shared" si="2"/>
        <v>0</v>
      </c>
      <c r="O53" s="43">
        <f t="shared" ref="O53" si="48">ROUND(M53*SVS_UR_1_1,2)</f>
        <v>0</v>
      </c>
      <c r="P53" s="41">
        <f t="shared" si="9"/>
        <v>1</v>
      </c>
      <c r="Q53" s="42"/>
      <c r="R53" s="43">
        <f t="shared" si="5"/>
        <v>52.11</v>
      </c>
      <c r="S53" s="43">
        <f t="shared" si="6"/>
        <v>0</v>
      </c>
      <c r="T53" s="44">
        <f t="shared" si="7"/>
        <v>0</v>
      </c>
      <c r="U53" s="43" cm="1">
        <f t="array" ref="U53">ROUND(S53*SVS_GrR_1_1,2)</f>
        <v>0</v>
      </c>
    </row>
    <row r="54" spans="1:21" s="45" customFormat="1">
      <c r="A54" s="37">
        <f>MAX($A$11:A53)+1</f>
        <v>44</v>
      </c>
      <c r="B54" s="46" t="s">
        <v>588</v>
      </c>
      <c r="C54" s="248">
        <v>-1</v>
      </c>
      <c r="D54" s="248">
        <v>33</v>
      </c>
      <c r="E54" s="38" t="s">
        <v>587</v>
      </c>
      <c r="F54" s="38" t="s">
        <v>73</v>
      </c>
      <c r="G54" s="39" t="s">
        <v>55</v>
      </c>
      <c r="H54" s="40">
        <v>66.010000000000005</v>
      </c>
      <c r="I54" s="39">
        <v>5</v>
      </c>
      <c r="J54" s="41">
        <v>187.75</v>
      </c>
      <c r="K54" s="42"/>
      <c r="L54" s="43">
        <f t="shared" si="0"/>
        <v>12393.377500000001</v>
      </c>
      <c r="M54" s="43">
        <f t="shared" si="1"/>
        <v>0</v>
      </c>
      <c r="N54" s="44">
        <f t="shared" si="2"/>
        <v>0</v>
      </c>
      <c r="O54" s="43">
        <f t="shared" ref="O54" si="49">ROUND(M54*SVS_UR_1_1,2)</f>
        <v>0</v>
      </c>
      <c r="P54" s="41">
        <f t="shared" si="9"/>
        <v>1</v>
      </c>
      <c r="Q54" s="42"/>
      <c r="R54" s="43">
        <f t="shared" si="5"/>
        <v>66.010000000000005</v>
      </c>
      <c r="S54" s="43">
        <f t="shared" si="6"/>
        <v>0</v>
      </c>
      <c r="T54" s="44">
        <f t="shared" si="7"/>
        <v>0</v>
      </c>
      <c r="U54" s="43" cm="1">
        <f t="array" ref="U54">ROUND(S54*SVS_GrR_1_1,2)</f>
        <v>0</v>
      </c>
    </row>
    <row r="55" spans="1:21" s="45" customFormat="1">
      <c r="A55" s="37">
        <f>MAX($A$11:A54)+1</f>
        <v>45</v>
      </c>
      <c r="B55" s="46" t="s">
        <v>588</v>
      </c>
      <c r="C55" s="248">
        <v>-1</v>
      </c>
      <c r="D55" s="248">
        <v>32</v>
      </c>
      <c r="E55" s="38" t="s">
        <v>82</v>
      </c>
      <c r="F55" s="38" t="s">
        <v>352</v>
      </c>
      <c r="G55" s="39" t="s">
        <v>81</v>
      </c>
      <c r="H55" s="40">
        <v>5.24</v>
      </c>
      <c r="I55" s="39">
        <v>3</v>
      </c>
      <c r="J55" s="41">
        <v>112.65</v>
      </c>
      <c r="K55" s="42"/>
      <c r="L55" s="43">
        <f t="shared" si="0"/>
        <v>590.28600000000006</v>
      </c>
      <c r="M55" s="43">
        <f t="shared" si="1"/>
        <v>0</v>
      </c>
      <c r="N55" s="44">
        <f t="shared" si="2"/>
        <v>0</v>
      </c>
      <c r="O55" s="43">
        <f t="shared" ref="O55" si="50">ROUND(M55*SVS_UR_1_1,2)</f>
        <v>0</v>
      </c>
      <c r="P55" s="41">
        <f t="shared" si="9"/>
        <v>1</v>
      </c>
      <c r="Q55" s="42"/>
      <c r="R55" s="43">
        <f t="shared" si="5"/>
        <v>5.24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>
      <c r="A56" s="37">
        <f>MAX($A$11:A55)+1</f>
        <v>46</v>
      </c>
      <c r="B56" s="46" t="s">
        <v>588</v>
      </c>
      <c r="C56" s="248">
        <v>-1</v>
      </c>
      <c r="D56" s="248">
        <v>31</v>
      </c>
      <c r="E56" s="38" t="s">
        <v>84</v>
      </c>
      <c r="F56" s="38" t="s">
        <v>352</v>
      </c>
      <c r="G56" s="39" t="s">
        <v>83</v>
      </c>
      <c r="H56" s="40">
        <v>7.11</v>
      </c>
      <c r="I56" s="39">
        <v>3</v>
      </c>
      <c r="J56" s="41">
        <v>112.65</v>
      </c>
      <c r="K56" s="42"/>
      <c r="L56" s="43">
        <f t="shared" si="0"/>
        <v>800.94150000000013</v>
      </c>
      <c r="M56" s="43">
        <f t="shared" si="1"/>
        <v>0</v>
      </c>
      <c r="N56" s="44">
        <f t="shared" si="2"/>
        <v>0</v>
      </c>
      <c r="O56" s="43">
        <f t="shared" ref="O56" si="51">ROUND(M56*SVS_UR_1_1,2)</f>
        <v>0</v>
      </c>
      <c r="P56" s="41">
        <f t="shared" si="9"/>
        <v>1</v>
      </c>
      <c r="Q56" s="42"/>
      <c r="R56" s="43">
        <f t="shared" si="5"/>
        <v>7.11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>
      <c r="A57" s="37">
        <f>MAX($A$11:A56)+1</f>
        <v>47</v>
      </c>
      <c r="B57" s="46" t="s">
        <v>588</v>
      </c>
      <c r="C57" s="248">
        <v>-1</v>
      </c>
      <c r="D57" s="248">
        <v>30</v>
      </c>
      <c r="E57" s="38" t="s">
        <v>209</v>
      </c>
      <c r="F57" s="38" t="s">
        <v>352</v>
      </c>
      <c r="G57" s="39" t="s">
        <v>75</v>
      </c>
      <c r="H57" s="40">
        <v>4</v>
      </c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</row>
    <row r="58" spans="1:21" s="45" customFormat="1">
      <c r="A58" s="37">
        <f>MAX($A$11:A57)+1</f>
        <v>48</v>
      </c>
      <c r="B58" s="46" t="s">
        <v>588</v>
      </c>
      <c r="C58" s="248">
        <v>-1</v>
      </c>
      <c r="D58" s="248">
        <v>29</v>
      </c>
      <c r="E58" s="38" t="s">
        <v>241</v>
      </c>
      <c r="F58" s="38" t="s">
        <v>352</v>
      </c>
      <c r="G58" s="39" t="s">
        <v>42</v>
      </c>
      <c r="H58" s="40">
        <v>4.0599999999999996</v>
      </c>
      <c r="I58" s="39">
        <v>0.23</v>
      </c>
      <c r="J58" s="41">
        <v>12</v>
      </c>
      <c r="K58" s="42"/>
      <c r="L58" s="43">
        <f t="shared" si="0"/>
        <v>48.72</v>
      </c>
      <c r="M58" s="43">
        <f t="shared" si="1"/>
        <v>0</v>
      </c>
      <c r="N58" s="44">
        <f t="shared" si="2"/>
        <v>0</v>
      </c>
      <c r="O58" s="43">
        <f t="shared" ref="O58" si="52">ROUND(M58*SVS_UR_1_1,2)</f>
        <v>0</v>
      </c>
      <c r="P58" s="41">
        <f t="shared" si="9"/>
        <v>0</v>
      </c>
      <c r="Q58" s="42"/>
      <c r="R58" s="43">
        <f t="shared" si="5"/>
        <v>0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>
      <c r="A59" s="37">
        <f>MAX($A$11:A58)+1</f>
        <v>49</v>
      </c>
      <c r="B59" s="46" t="s">
        <v>588</v>
      </c>
      <c r="C59" s="248">
        <v>-1</v>
      </c>
      <c r="D59" s="248">
        <v>28</v>
      </c>
      <c r="E59" s="38" t="s">
        <v>241</v>
      </c>
      <c r="F59" s="38" t="s">
        <v>352</v>
      </c>
      <c r="G59" s="39" t="s">
        <v>42</v>
      </c>
      <c r="H59" s="40">
        <v>2.31</v>
      </c>
      <c r="I59" s="39">
        <v>0.23</v>
      </c>
      <c r="J59" s="41">
        <v>12</v>
      </c>
      <c r="K59" s="42"/>
      <c r="L59" s="43">
        <f t="shared" si="0"/>
        <v>27.72</v>
      </c>
      <c r="M59" s="43">
        <f t="shared" si="1"/>
        <v>0</v>
      </c>
      <c r="N59" s="44">
        <f t="shared" si="2"/>
        <v>0</v>
      </c>
      <c r="O59" s="43">
        <f t="shared" ref="O59" si="53">ROUND(M59*SVS_UR_1_1,2)</f>
        <v>0</v>
      </c>
      <c r="P59" s="41">
        <f t="shared" si="9"/>
        <v>0</v>
      </c>
      <c r="Q59" s="42"/>
      <c r="R59" s="43">
        <f t="shared" si="5"/>
        <v>0</v>
      </c>
      <c r="S59" s="43">
        <f t="shared" si="6"/>
        <v>0</v>
      </c>
      <c r="T59" s="44">
        <f t="shared" si="7"/>
        <v>0</v>
      </c>
      <c r="U59" s="43" cm="1">
        <f t="array" ref="U59">ROUND(S59*SVS_GrR_1_1,2)</f>
        <v>0</v>
      </c>
    </row>
    <row r="60" spans="1:21" s="45" customFormat="1">
      <c r="A60" s="37">
        <f>MAX($A$11:A59)+1</f>
        <v>50</v>
      </c>
      <c r="B60" s="46" t="s">
        <v>588</v>
      </c>
      <c r="C60" s="248">
        <v>-1</v>
      </c>
      <c r="D60" s="248">
        <v>27</v>
      </c>
      <c r="E60" s="38" t="s">
        <v>365</v>
      </c>
      <c r="F60" s="38" t="s">
        <v>69</v>
      </c>
      <c r="G60" s="39" t="s">
        <v>65</v>
      </c>
      <c r="H60" s="40">
        <v>66.180000000000007</v>
      </c>
      <c r="I60" s="39">
        <v>3</v>
      </c>
      <c r="J60" s="41">
        <v>112.65</v>
      </c>
      <c r="K60" s="42"/>
      <c r="L60" s="43">
        <f t="shared" si="0"/>
        <v>7455.1770000000015</v>
      </c>
      <c r="M60" s="43">
        <f t="shared" si="1"/>
        <v>0</v>
      </c>
      <c r="N60" s="44">
        <f t="shared" si="2"/>
        <v>0</v>
      </c>
      <c r="O60" s="43">
        <f t="shared" ref="O60" si="54">ROUND(M60*SVS_UR_1_1,2)</f>
        <v>0</v>
      </c>
      <c r="P60" s="41">
        <f t="shared" si="9"/>
        <v>1</v>
      </c>
      <c r="Q60" s="42"/>
      <c r="R60" s="43">
        <f t="shared" si="5"/>
        <v>66.180000000000007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>
      <c r="A61" s="37">
        <f>MAX($A$11:A60)+1</f>
        <v>51</v>
      </c>
      <c r="B61" s="46" t="s">
        <v>588</v>
      </c>
      <c r="C61" s="248">
        <v>-1</v>
      </c>
      <c r="D61" s="248">
        <v>26</v>
      </c>
      <c r="E61" s="38" t="s">
        <v>241</v>
      </c>
      <c r="F61" s="38" t="s">
        <v>73</v>
      </c>
      <c r="G61" s="39" t="s">
        <v>42</v>
      </c>
      <c r="H61" s="40">
        <v>5.9</v>
      </c>
      <c r="I61" s="39">
        <v>0.23</v>
      </c>
      <c r="J61" s="41">
        <v>12</v>
      </c>
      <c r="K61" s="42"/>
      <c r="L61" s="43">
        <f t="shared" si="0"/>
        <v>70.800000000000011</v>
      </c>
      <c r="M61" s="43">
        <f t="shared" si="1"/>
        <v>0</v>
      </c>
      <c r="N61" s="44">
        <f t="shared" si="2"/>
        <v>0</v>
      </c>
      <c r="O61" s="43">
        <f t="shared" ref="O61" si="55">ROUND(M61*SVS_UR_1_1,2)</f>
        <v>0</v>
      </c>
      <c r="P61" s="41">
        <f t="shared" si="9"/>
        <v>0</v>
      </c>
      <c r="Q61" s="42"/>
      <c r="R61" s="43">
        <f t="shared" si="5"/>
        <v>0</v>
      </c>
      <c r="S61" s="43">
        <f t="shared" si="6"/>
        <v>0</v>
      </c>
      <c r="T61" s="44">
        <f t="shared" si="7"/>
        <v>0</v>
      </c>
      <c r="U61" s="43" cm="1">
        <f t="array" ref="U61">ROUND(S61*SVS_GrR_1_1,2)</f>
        <v>0</v>
      </c>
    </row>
    <row r="62" spans="1:21" s="45" customFormat="1">
      <c r="A62" s="37">
        <f>MAX($A$11:A61)+1</f>
        <v>52</v>
      </c>
      <c r="B62" s="46" t="s">
        <v>588</v>
      </c>
      <c r="C62" s="248">
        <v>-1</v>
      </c>
      <c r="D62" s="248">
        <v>25</v>
      </c>
      <c r="E62" s="38" t="s">
        <v>82</v>
      </c>
      <c r="F62" s="38" t="s">
        <v>73</v>
      </c>
      <c r="G62" s="39" t="s">
        <v>81</v>
      </c>
      <c r="H62" s="40">
        <v>8.08</v>
      </c>
      <c r="I62" s="39">
        <v>3</v>
      </c>
      <c r="J62" s="41">
        <v>112.65</v>
      </c>
      <c r="K62" s="42"/>
      <c r="L62" s="43">
        <f t="shared" si="0"/>
        <v>910.2120000000001</v>
      </c>
      <c r="M62" s="43">
        <f t="shared" si="1"/>
        <v>0</v>
      </c>
      <c r="N62" s="44">
        <f t="shared" si="2"/>
        <v>0</v>
      </c>
      <c r="O62" s="43">
        <f t="shared" ref="O62" si="56">ROUND(M62*SVS_UR_1_1,2)</f>
        <v>0</v>
      </c>
      <c r="P62" s="41">
        <f t="shared" si="9"/>
        <v>1</v>
      </c>
      <c r="Q62" s="42"/>
      <c r="R62" s="43">
        <f t="shared" si="5"/>
        <v>8.08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>
      <c r="A63" s="37">
        <f>MAX($A$11:A62)+1</f>
        <v>53</v>
      </c>
      <c r="B63" s="46" t="s">
        <v>588</v>
      </c>
      <c r="C63" s="248">
        <v>-1</v>
      </c>
      <c r="D63" s="248">
        <v>24</v>
      </c>
      <c r="E63" s="38" t="s">
        <v>365</v>
      </c>
      <c r="F63" s="38" t="s">
        <v>234</v>
      </c>
      <c r="G63" s="39" t="s">
        <v>65</v>
      </c>
      <c r="H63" s="40">
        <v>36.08</v>
      </c>
      <c r="I63" s="39">
        <v>3</v>
      </c>
      <c r="J63" s="41">
        <v>112.65</v>
      </c>
      <c r="K63" s="42"/>
      <c r="L63" s="43">
        <f t="shared" si="0"/>
        <v>4064.4119999999998</v>
      </c>
      <c r="M63" s="43">
        <f t="shared" si="1"/>
        <v>0</v>
      </c>
      <c r="N63" s="44">
        <f t="shared" si="2"/>
        <v>0</v>
      </c>
      <c r="O63" s="43">
        <f t="shared" ref="O63" si="57">ROUND(M63*SVS_UR_1_1,2)</f>
        <v>0</v>
      </c>
      <c r="P63" s="41">
        <f t="shared" si="9"/>
        <v>1</v>
      </c>
      <c r="Q63" s="42"/>
      <c r="R63" s="43">
        <f t="shared" si="5"/>
        <v>36.08</v>
      </c>
      <c r="S63" s="43">
        <f t="shared" si="6"/>
        <v>0</v>
      </c>
      <c r="T63" s="44">
        <f t="shared" si="7"/>
        <v>0</v>
      </c>
      <c r="U63" s="43" cm="1">
        <f t="array" ref="U63">ROUND(S63*SVS_GrR_1_1,2)</f>
        <v>0</v>
      </c>
    </row>
    <row r="64" spans="1:21" s="45" customFormat="1">
      <c r="A64" s="37">
        <f>MAX($A$11:A63)+1</f>
        <v>54</v>
      </c>
      <c r="B64" s="46" t="s">
        <v>588</v>
      </c>
      <c r="C64" s="248">
        <v>-1</v>
      </c>
      <c r="D64" s="248">
        <v>23</v>
      </c>
      <c r="E64" s="38" t="s">
        <v>84</v>
      </c>
      <c r="F64" s="38" t="s">
        <v>352</v>
      </c>
      <c r="G64" s="39" t="s">
        <v>83</v>
      </c>
      <c r="H64" s="40">
        <v>0.55000000000000004</v>
      </c>
      <c r="I64" s="39">
        <v>3</v>
      </c>
      <c r="J64" s="41">
        <v>112.65</v>
      </c>
      <c r="K64" s="42"/>
      <c r="L64" s="43">
        <f t="shared" si="0"/>
        <v>61.95750000000001</v>
      </c>
      <c r="M64" s="43">
        <f t="shared" si="1"/>
        <v>0</v>
      </c>
      <c r="N64" s="44">
        <f t="shared" si="2"/>
        <v>0</v>
      </c>
      <c r="O64" s="43">
        <f t="shared" ref="O64" si="58">ROUND(M64*SVS_UR_1_1,2)</f>
        <v>0</v>
      </c>
      <c r="P64" s="41">
        <f t="shared" si="9"/>
        <v>1</v>
      </c>
      <c r="Q64" s="42"/>
      <c r="R64" s="43">
        <f t="shared" si="5"/>
        <v>0.55000000000000004</v>
      </c>
      <c r="S64" s="43">
        <f t="shared" si="6"/>
        <v>0</v>
      </c>
      <c r="T64" s="44">
        <f t="shared" si="7"/>
        <v>0</v>
      </c>
      <c r="U64" s="43" cm="1">
        <f t="array" ref="U64">ROUND(S64*SVS_GrR_1_1,2)</f>
        <v>0</v>
      </c>
    </row>
    <row r="65" spans="1:21" s="45" customFormat="1">
      <c r="A65" s="37">
        <f>MAX($A$11:A64)+1</f>
        <v>55</v>
      </c>
      <c r="B65" s="46" t="s">
        <v>588</v>
      </c>
      <c r="C65" s="248">
        <v>-1</v>
      </c>
      <c r="D65" s="248">
        <v>22</v>
      </c>
      <c r="E65" s="38" t="s">
        <v>404</v>
      </c>
      <c r="F65" s="38" t="s">
        <v>352</v>
      </c>
      <c r="G65" s="39" t="s">
        <v>75</v>
      </c>
      <c r="H65" s="40">
        <v>16.739999999999998</v>
      </c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</row>
    <row r="66" spans="1:21" s="45" customFormat="1">
      <c r="A66" s="37">
        <f>MAX($A$11:A65)+1</f>
        <v>56</v>
      </c>
      <c r="B66" s="46" t="s">
        <v>588</v>
      </c>
      <c r="C66" s="248">
        <v>-1</v>
      </c>
      <c r="D66" s="248">
        <v>21</v>
      </c>
      <c r="E66" s="38" t="s">
        <v>82</v>
      </c>
      <c r="F66" s="38" t="s">
        <v>352</v>
      </c>
      <c r="G66" s="39" t="s">
        <v>81</v>
      </c>
      <c r="H66" s="40">
        <v>76.989999999999995</v>
      </c>
      <c r="I66" s="39">
        <v>3</v>
      </c>
      <c r="J66" s="41">
        <v>112.65</v>
      </c>
      <c r="K66" s="42"/>
      <c r="L66" s="43">
        <f t="shared" si="0"/>
        <v>8672.923499999999</v>
      </c>
      <c r="M66" s="43">
        <f t="shared" si="1"/>
        <v>0</v>
      </c>
      <c r="N66" s="44">
        <f t="shared" si="2"/>
        <v>0</v>
      </c>
      <c r="O66" s="43">
        <f t="shared" ref="O66" si="59">ROUND(M66*SVS_UR_1_1,2)</f>
        <v>0</v>
      </c>
      <c r="P66" s="41">
        <f t="shared" si="9"/>
        <v>1</v>
      </c>
      <c r="Q66" s="42"/>
      <c r="R66" s="43">
        <f t="shared" si="5"/>
        <v>76.989999999999995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>
      <c r="A67" s="37">
        <f>MAX($A$11:A66)+1</f>
        <v>57</v>
      </c>
      <c r="B67" s="46" t="s">
        <v>588</v>
      </c>
      <c r="C67" s="248">
        <v>-1</v>
      </c>
      <c r="D67" s="248">
        <v>20</v>
      </c>
      <c r="E67" s="38" t="s">
        <v>84</v>
      </c>
      <c r="F67" s="38" t="s">
        <v>352</v>
      </c>
      <c r="G67" s="39" t="s">
        <v>83</v>
      </c>
      <c r="H67" s="40">
        <v>3.18</v>
      </c>
      <c r="I67" s="39">
        <v>3</v>
      </c>
      <c r="J67" s="41">
        <v>112.65</v>
      </c>
      <c r="K67" s="42"/>
      <c r="L67" s="43">
        <f t="shared" si="0"/>
        <v>358.22700000000003</v>
      </c>
      <c r="M67" s="43">
        <f t="shared" si="1"/>
        <v>0</v>
      </c>
      <c r="N67" s="44">
        <f t="shared" si="2"/>
        <v>0</v>
      </c>
      <c r="O67" s="43">
        <f t="shared" ref="O67" si="60">ROUND(M67*SVS_UR_1_1,2)</f>
        <v>0</v>
      </c>
      <c r="P67" s="41">
        <f t="shared" si="9"/>
        <v>1</v>
      </c>
      <c r="Q67" s="42"/>
      <c r="R67" s="43">
        <f t="shared" si="5"/>
        <v>3.18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>
      <c r="A68" s="37">
        <f>MAX($A$11:A67)+1</f>
        <v>58</v>
      </c>
      <c r="B68" s="46" t="s">
        <v>588</v>
      </c>
      <c r="C68" s="248">
        <v>-1</v>
      </c>
      <c r="D68" s="248">
        <v>19</v>
      </c>
      <c r="E68" s="38" t="s">
        <v>147</v>
      </c>
      <c r="F68" s="38" t="s">
        <v>352</v>
      </c>
      <c r="G68" s="39" t="s">
        <v>42</v>
      </c>
      <c r="H68" s="40">
        <v>13.86</v>
      </c>
      <c r="I68" s="39">
        <v>0.23</v>
      </c>
      <c r="J68" s="41">
        <v>12</v>
      </c>
      <c r="K68" s="42"/>
      <c r="L68" s="43">
        <f t="shared" si="0"/>
        <v>166.32</v>
      </c>
      <c r="M68" s="43">
        <f t="shared" si="1"/>
        <v>0</v>
      </c>
      <c r="N68" s="44">
        <f t="shared" si="2"/>
        <v>0</v>
      </c>
      <c r="O68" s="43">
        <f t="shared" ref="O68" si="61">ROUND(M68*SVS_UR_1_1,2)</f>
        <v>0</v>
      </c>
      <c r="P68" s="41">
        <f t="shared" si="9"/>
        <v>0</v>
      </c>
      <c r="Q68" s="42"/>
      <c r="R68" s="43">
        <f t="shared" si="5"/>
        <v>0</v>
      </c>
      <c r="S68" s="43">
        <f t="shared" si="6"/>
        <v>0</v>
      </c>
      <c r="T68" s="44">
        <f t="shared" si="7"/>
        <v>0</v>
      </c>
      <c r="U68" s="43" cm="1">
        <f t="array" ref="U68">ROUND(S68*SVS_GrR_1_1,2)</f>
        <v>0</v>
      </c>
    </row>
    <row r="69" spans="1:21" s="45" customFormat="1">
      <c r="A69" s="37">
        <f>MAX($A$11:A68)+1</f>
        <v>59</v>
      </c>
      <c r="B69" s="46" t="s">
        <v>588</v>
      </c>
      <c r="C69" s="248">
        <v>-1</v>
      </c>
      <c r="D69" s="248">
        <v>18</v>
      </c>
      <c r="E69" s="38" t="s">
        <v>144</v>
      </c>
      <c r="F69" s="38" t="s">
        <v>352</v>
      </c>
      <c r="G69" s="39" t="s">
        <v>81</v>
      </c>
      <c r="H69" s="40">
        <v>6.09</v>
      </c>
      <c r="I69" s="39">
        <v>3</v>
      </c>
      <c r="J69" s="41">
        <v>112.65</v>
      </c>
      <c r="K69" s="42"/>
      <c r="L69" s="43">
        <f t="shared" si="0"/>
        <v>686.0385</v>
      </c>
      <c r="M69" s="43">
        <f t="shared" si="1"/>
        <v>0</v>
      </c>
      <c r="N69" s="44">
        <f t="shared" si="2"/>
        <v>0</v>
      </c>
      <c r="O69" s="43">
        <f t="shared" ref="O69" si="62">ROUND(M69*SVS_UR_1_1,2)</f>
        <v>0</v>
      </c>
      <c r="P69" s="41">
        <f t="shared" si="9"/>
        <v>1</v>
      </c>
      <c r="Q69" s="42"/>
      <c r="R69" s="43">
        <f t="shared" si="5"/>
        <v>6.09</v>
      </c>
      <c r="S69" s="43">
        <f t="shared" si="6"/>
        <v>0</v>
      </c>
      <c r="T69" s="44">
        <f t="shared" si="7"/>
        <v>0</v>
      </c>
      <c r="U69" s="43" cm="1">
        <f t="array" ref="U69">ROUND(S69*SVS_GrR_1_1,2)</f>
        <v>0</v>
      </c>
    </row>
    <row r="70" spans="1:21" s="45" customFormat="1">
      <c r="A70" s="37">
        <f>MAX($A$11:A69)+1</f>
        <v>60</v>
      </c>
      <c r="B70" s="46" t="s">
        <v>588</v>
      </c>
      <c r="C70" s="248">
        <v>-1</v>
      </c>
      <c r="D70" s="248">
        <v>17</v>
      </c>
      <c r="E70" s="38" t="s">
        <v>593</v>
      </c>
      <c r="F70" s="38" t="s">
        <v>352</v>
      </c>
      <c r="G70" s="39" t="s">
        <v>75</v>
      </c>
      <c r="H70" s="40">
        <v>1.75</v>
      </c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</row>
    <row r="71" spans="1:21" s="45" customFormat="1">
      <c r="A71" s="37">
        <f>MAX($A$11:A70)+1</f>
        <v>61</v>
      </c>
      <c r="B71" s="46" t="s">
        <v>588</v>
      </c>
      <c r="C71" s="248">
        <v>-1</v>
      </c>
      <c r="D71" s="248">
        <v>16</v>
      </c>
      <c r="E71" s="38" t="s">
        <v>241</v>
      </c>
      <c r="F71" s="38" t="s">
        <v>352</v>
      </c>
      <c r="G71" s="39" t="s">
        <v>42</v>
      </c>
      <c r="H71" s="40">
        <v>6.63</v>
      </c>
      <c r="I71" s="39">
        <v>0.23</v>
      </c>
      <c r="J71" s="41">
        <v>12</v>
      </c>
      <c r="K71" s="42"/>
      <c r="L71" s="43">
        <f t="shared" si="0"/>
        <v>79.56</v>
      </c>
      <c r="M71" s="43">
        <f t="shared" si="1"/>
        <v>0</v>
      </c>
      <c r="N71" s="44">
        <f t="shared" si="2"/>
        <v>0</v>
      </c>
      <c r="O71" s="43">
        <f t="shared" ref="O71" si="63">ROUND(M71*SVS_UR_1_1,2)</f>
        <v>0</v>
      </c>
      <c r="P71" s="41">
        <f t="shared" si="9"/>
        <v>0</v>
      </c>
      <c r="Q71" s="42"/>
      <c r="R71" s="43">
        <f t="shared" si="5"/>
        <v>0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>
      <c r="A72" s="37">
        <f>MAX($A$11:A71)+1</f>
        <v>62</v>
      </c>
      <c r="B72" s="46" t="s">
        <v>588</v>
      </c>
      <c r="C72" s="248">
        <v>-1</v>
      </c>
      <c r="D72" s="248">
        <v>15</v>
      </c>
      <c r="E72" s="38" t="s">
        <v>147</v>
      </c>
      <c r="F72" s="38" t="s">
        <v>73</v>
      </c>
      <c r="G72" s="39" t="s">
        <v>42</v>
      </c>
      <c r="H72" s="40">
        <v>37.74</v>
      </c>
      <c r="I72" s="39">
        <v>0.23</v>
      </c>
      <c r="J72" s="41">
        <v>12</v>
      </c>
      <c r="K72" s="42"/>
      <c r="L72" s="43">
        <f t="shared" si="0"/>
        <v>452.88</v>
      </c>
      <c r="M72" s="43">
        <f t="shared" si="1"/>
        <v>0</v>
      </c>
      <c r="N72" s="44">
        <f t="shared" si="2"/>
        <v>0</v>
      </c>
      <c r="O72" s="43">
        <f t="shared" ref="O72" si="64">ROUND(M72*SVS_UR_1_1,2)</f>
        <v>0</v>
      </c>
      <c r="P72" s="41">
        <f t="shared" si="9"/>
        <v>0</v>
      </c>
      <c r="Q72" s="42"/>
      <c r="R72" s="43">
        <f t="shared" si="5"/>
        <v>0</v>
      </c>
      <c r="S72" s="43">
        <f t="shared" si="6"/>
        <v>0</v>
      </c>
      <c r="T72" s="44">
        <f t="shared" si="7"/>
        <v>0</v>
      </c>
      <c r="U72" s="43" cm="1">
        <f t="array" ref="U72">ROUND(S72*SVS_GrR_1_1,2)</f>
        <v>0</v>
      </c>
    </row>
    <row r="73" spans="1:21" s="45" customFormat="1">
      <c r="A73" s="37">
        <f>MAX($A$11:A72)+1</f>
        <v>63</v>
      </c>
      <c r="B73" s="46" t="s">
        <v>588</v>
      </c>
      <c r="C73" s="248">
        <v>-1</v>
      </c>
      <c r="D73" s="248">
        <v>14</v>
      </c>
      <c r="E73" s="38" t="s">
        <v>241</v>
      </c>
      <c r="F73" s="38" t="s">
        <v>73</v>
      </c>
      <c r="G73" s="39" t="s">
        <v>42</v>
      </c>
      <c r="H73" s="40">
        <v>4.1399999999999997</v>
      </c>
      <c r="I73" s="39">
        <v>0.23</v>
      </c>
      <c r="J73" s="41">
        <v>12</v>
      </c>
      <c r="K73" s="42"/>
      <c r="L73" s="43">
        <f t="shared" si="0"/>
        <v>49.679999999999993</v>
      </c>
      <c r="M73" s="43">
        <f t="shared" si="1"/>
        <v>0</v>
      </c>
      <c r="N73" s="44">
        <f t="shared" si="2"/>
        <v>0</v>
      </c>
      <c r="O73" s="43">
        <f t="shared" ref="O73" si="65">ROUND(M73*SVS_UR_1_1,2)</f>
        <v>0</v>
      </c>
      <c r="P73" s="41">
        <f t="shared" si="9"/>
        <v>0</v>
      </c>
      <c r="Q73" s="42"/>
      <c r="R73" s="43">
        <f t="shared" si="5"/>
        <v>0</v>
      </c>
      <c r="S73" s="43">
        <f t="shared" si="6"/>
        <v>0</v>
      </c>
      <c r="T73" s="44">
        <f t="shared" si="7"/>
        <v>0</v>
      </c>
      <c r="U73" s="43" cm="1">
        <f t="array" ref="U73">ROUND(S73*SVS_GrR_1_1,2)</f>
        <v>0</v>
      </c>
    </row>
    <row r="74" spans="1:21" s="45" customFormat="1">
      <c r="A74" s="37">
        <f>MAX($A$11:A73)+1</f>
        <v>64</v>
      </c>
      <c r="B74" s="46" t="s">
        <v>588</v>
      </c>
      <c r="C74" s="248">
        <v>-1</v>
      </c>
      <c r="D74" s="248">
        <v>13</v>
      </c>
      <c r="E74" s="38" t="s">
        <v>260</v>
      </c>
      <c r="F74" s="38" t="s">
        <v>73</v>
      </c>
      <c r="G74" s="39" t="s">
        <v>42</v>
      </c>
      <c r="H74" s="40">
        <v>14.4</v>
      </c>
      <c r="I74" s="39">
        <v>0.23</v>
      </c>
      <c r="J74" s="41">
        <v>12</v>
      </c>
      <c r="K74" s="42"/>
      <c r="L74" s="43">
        <f t="shared" si="0"/>
        <v>172.8</v>
      </c>
      <c r="M74" s="43">
        <f t="shared" si="1"/>
        <v>0</v>
      </c>
      <c r="N74" s="44">
        <f t="shared" si="2"/>
        <v>0</v>
      </c>
      <c r="O74" s="43">
        <f t="shared" ref="O74" si="66">ROUND(M74*SVS_UR_1_1,2)</f>
        <v>0</v>
      </c>
      <c r="P74" s="41">
        <f t="shared" si="9"/>
        <v>0</v>
      </c>
      <c r="Q74" s="42"/>
      <c r="R74" s="43">
        <f t="shared" si="5"/>
        <v>0</v>
      </c>
      <c r="S74" s="43">
        <f t="shared" si="6"/>
        <v>0</v>
      </c>
      <c r="T74" s="44">
        <f t="shared" si="7"/>
        <v>0</v>
      </c>
      <c r="U74" s="43" cm="1">
        <f t="array" ref="U74">ROUND(S74*SVS_GrR_1_1,2)</f>
        <v>0</v>
      </c>
    </row>
    <row r="75" spans="1:21" s="45" customFormat="1">
      <c r="A75" s="37">
        <f>MAX($A$11:A74)+1</f>
        <v>65</v>
      </c>
      <c r="B75" s="46" t="s">
        <v>588</v>
      </c>
      <c r="C75" s="248">
        <v>-1</v>
      </c>
      <c r="D75" s="248">
        <v>12</v>
      </c>
      <c r="E75" s="38" t="s">
        <v>82</v>
      </c>
      <c r="F75" s="38" t="s">
        <v>73</v>
      </c>
      <c r="G75" s="39" t="s">
        <v>81</v>
      </c>
      <c r="H75" s="40">
        <v>13.15</v>
      </c>
      <c r="I75" s="39">
        <v>3</v>
      </c>
      <c r="J75" s="41">
        <v>112.65</v>
      </c>
      <c r="K75" s="42"/>
      <c r="L75" s="43">
        <f t="shared" ref="L75:L102" si="67">H75*J75</f>
        <v>1481.3475000000001</v>
      </c>
      <c r="M75" s="43">
        <f t="shared" ref="M75:M102" si="68">IFERROR(L75/K75,0)</f>
        <v>0</v>
      </c>
      <c r="N75" s="44">
        <f t="shared" ref="N75:N102" si="69">IF(O75&gt;0,O75/J75,0)</f>
        <v>0</v>
      </c>
      <c r="O75" s="43">
        <f t="shared" ref="O75" si="70">ROUND(M75*SVS_UR_1_1,2)</f>
        <v>0</v>
      </c>
      <c r="P75" s="41">
        <f t="shared" si="9"/>
        <v>1</v>
      </c>
      <c r="Q75" s="42"/>
      <c r="R75" s="43">
        <f t="shared" ref="R75:R102" si="71">H75*P75</f>
        <v>13.15</v>
      </c>
      <c r="S75" s="43">
        <f t="shared" ref="S75:S102" si="72">IFERROR(R75/Q75,0)</f>
        <v>0</v>
      </c>
      <c r="T75" s="44">
        <f t="shared" ref="T75:T102" si="73">IF(U75&gt;0,U75/P75,0)</f>
        <v>0</v>
      </c>
      <c r="U75" s="43" cm="1">
        <f t="array" ref="U75">ROUND(S75*SVS_GrR_1_1,2)</f>
        <v>0</v>
      </c>
    </row>
    <row r="76" spans="1:21" s="45" customFormat="1">
      <c r="A76" s="37">
        <f>MAX($A$11:A75)+1</f>
        <v>66</v>
      </c>
      <c r="B76" s="46" t="s">
        <v>588</v>
      </c>
      <c r="C76" s="248">
        <v>-1</v>
      </c>
      <c r="D76" s="248">
        <v>11</v>
      </c>
      <c r="E76" s="38" t="s">
        <v>82</v>
      </c>
      <c r="F76" s="38" t="s">
        <v>352</v>
      </c>
      <c r="G76" s="39" t="s">
        <v>81</v>
      </c>
      <c r="H76" s="40">
        <v>3.03</v>
      </c>
      <c r="I76" s="39">
        <v>3</v>
      </c>
      <c r="J76" s="41">
        <v>112.65</v>
      </c>
      <c r="K76" s="42"/>
      <c r="L76" s="43">
        <f t="shared" si="67"/>
        <v>341.3295</v>
      </c>
      <c r="M76" s="43">
        <f t="shared" si="68"/>
        <v>0</v>
      </c>
      <c r="N76" s="44">
        <f t="shared" si="69"/>
        <v>0</v>
      </c>
      <c r="O76" s="43">
        <f t="shared" ref="O76" si="74">ROUND(M76*SVS_UR_1_1,2)</f>
        <v>0</v>
      </c>
      <c r="P76" s="41">
        <f t="shared" si="9"/>
        <v>1</v>
      </c>
      <c r="Q76" s="42"/>
      <c r="R76" s="43">
        <f t="shared" si="71"/>
        <v>3.03</v>
      </c>
      <c r="S76" s="43">
        <f t="shared" si="72"/>
        <v>0</v>
      </c>
      <c r="T76" s="44">
        <f t="shared" si="73"/>
        <v>0</v>
      </c>
      <c r="U76" s="43" cm="1">
        <f t="array" ref="U76">ROUND(S76*SVS_GrR_1_1,2)</f>
        <v>0</v>
      </c>
    </row>
    <row r="77" spans="1:21" s="45" customFormat="1">
      <c r="A77" s="37">
        <f>MAX($A$11:A76)+1</f>
        <v>67</v>
      </c>
      <c r="B77" s="46" t="s">
        <v>588</v>
      </c>
      <c r="C77" s="248">
        <v>-1</v>
      </c>
      <c r="D77" s="248">
        <v>10</v>
      </c>
      <c r="E77" s="38" t="s">
        <v>241</v>
      </c>
      <c r="F77" s="38" t="s">
        <v>352</v>
      </c>
      <c r="G77" s="39" t="s">
        <v>42</v>
      </c>
      <c r="H77" s="40">
        <v>6.52</v>
      </c>
      <c r="I77" s="39">
        <v>0.23</v>
      </c>
      <c r="J77" s="41">
        <v>12</v>
      </c>
      <c r="K77" s="42"/>
      <c r="L77" s="43">
        <f t="shared" si="67"/>
        <v>78.239999999999995</v>
      </c>
      <c r="M77" s="43">
        <f t="shared" si="68"/>
        <v>0</v>
      </c>
      <c r="N77" s="44">
        <f t="shared" si="69"/>
        <v>0</v>
      </c>
      <c r="O77" s="43">
        <f t="shared" ref="O77" si="75">ROUND(M77*SVS_UR_1_1,2)</f>
        <v>0</v>
      </c>
      <c r="P77" s="41">
        <f t="shared" ref="P77:P102" si="76">IF(I77&gt;=1,1,0)</f>
        <v>0</v>
      </c>
      <c r="Q77" s="42"/>
      <c r="R77" s="43">
        <f t="shared" si="71"/>
        <v>0</v>
      </c>
      <c r="S77" s="43">
        <f t="shared" si="72"/>
        <v>0</v>
      </c>
      <c r="T77" s="44">
        <f t="shared" si="73"/>
        <v>0</v>
      </c>
      <c r="U77" s="43" cm="1">
        <f t="array" ref="U77">ROUND(S77*SVS_GrR_1_1,2)</f>
        <v>0</v>
      </c>
    </row>
    <row r="78" spans="1:21" s="45" customFormat="1">
      <c r="A78" s="37">
        <f>MAX($A$11:A77)+1</f>
        <v>68</v>
      </c>
      <c r="B78" s="46" t="s">
        <v>588</v>
      </c>
      <c r="C78" s="248">
        <v>-1</v>
      </c>
      <c r="D78" s="248">
        <v>9</v>
      </c>
      <c r="E78" s="38" t="s">
        <v>84</v>
      </c>
      <c r="F78" s="38" t="s">
        <v>352</v>
      </c>
      <c r="G78" s="39" t="s">
        <v>83</v>
      </c>
      <c r="H78" s="40">
        <v>3.95</v>
      </c>
      <c r="I78" s="39">
        <v>3</v>
      </c>
      <c r="J78" s="41">
        <v>112.65</v>
      </c>
      <c r="K78" s="42"/>
      <c r="L78" s="43">
        <f t="shared" si="67"/>
        <v>444.96750000000003</v>
      </c>
      <c r="M78" s="43">
        <f t="shared" si="68"/>
        <v>0</v>
      </c>
      <c r="N78" s="44">
        <f t="shared" si="69"/>
        <v>0</v>
      </c>
      <c r="O78" s="43">
        <f t="shared" ref="O78" si="77">ROUND(M78*SVS_UR_1_1,2)</f>
        <v>0</v>
      </c>
      <c r="P78" s="41">
        <f t="shared" si="76"/>
        <v>1</v>
      </c>
      <c r="Q78" s="42"/>
      <c r="R78" s="43">
        <f t="shared" si="71"/>
        <v>3.95</v>
      </c>
      <c r="S78" s="43">
        <f t="shared" si="72"/>
        <v>0</v>
      </c>
      <c r="T78" s="44">
        <f t="shared" si="73"/>
        <v>0</v>
      </c>
      <c r="U78" s="43" cm="1">
        <f t="array" ref="U78">ROUND(S78*SVS_GrR_1_1,2)</f>
        <v>0</v>
      </c>
    </row>
    <row r="79" spans="1:21" s="45" customFormat="1">
      <c r="A79" s="37">
        <f>MAX($A$11:A78)+1</f>
        <v>69</v>
      </c>
      <c r="B79" s="46" t="s">
        <v>588</v>
      </c>
      <c r="C79" s="248">
        <v>-1</v>
      </c>
      <c r="D79" s="248">
        <v>8</v>
      </c>
      <c r="E79" s="38" t="s">
        <v>101</v>
      </c>
      <c r="F79" s="38" t="s">
        <v>352</v>
      </c>
      <c r="G79" s="39" t="s">
        <v>43</v>
      </c>
      <c r="H79" s="40">
        <v>6.52</v>
      </c>
      <c r="I79" s="39">
        <v>1</v>
      </c>
      <c r="J79" s="41">
        <v>40.18</v>
      </c>
      <c r="K79" s="42"/>
      <c r="L79" s="43">
        <f t="shared" si="67"/>
        <v>261.97359999999998</v>
      </c>
      <c r="M79" s="43">
        <f t="shared" si="68"/>
        <v>0</v>
      </c>
      <c r="N79" s="44">
        <f t="shared" si="69"/>
        <v>0</v>
      </c>
      <c r="O79" s="43">
        <f t="shared" ref="O79" si="78">ROUND(M79*SVS_UR_1_1,2)</f>
        <v>0</v>
      </c>
      <c r="P79" s="41">
        <f t="shared" si="76"/>
        <v>1</v>
      </c>
      <c r="Q79" s="42"/>
      <c r="R79" s="43">
        <f t="shared" si="71"/>
        <v>6.52</v>
      </c>
      <c r="S79" s="43">
        <f t="shared" si="72"/>
        <v>0</v>
      </c>
      <c r="T79" s="44">
        <f t="shared" si="73"/>
        <v>0</v>
      </c>
      <c r="U79" s="43" cm="1">
        <f t="array" ref="U79">ROUND(S79*SVS_GrR_1_1,2)</f>
        <v>0</v>
      </c>
    </row>
    <row r="80" spans="1:21" s="45" customFormat="1">
      <c r="A80" s="37">
        <f>MAX($A$11:A79)+1</f>
        <v>70</v>
      </c>
      <c r="B80" s="46" t="s">
        <v>588</v>
      </c>
      <c r="C80" s="248">
        <v>-1</v>
      </c>
      <c r="D80" s="248">
        <v>7</v>
      </c>
      <c r="E80" s="38" t="s">
        <v>84</v>
      </c>
      <c r="F80" s="38" t="s">
        <v>352</v>
      </c>
      <c r="G80" s="39" t="s">
        <v>83</v>
      </c>
      <c r="H80" s="40">
        <v>1.29</v>
      </c>
      <c r="I80" s="39">
        <v>3</v>
      </c>
      <c r="J80" s="41">
        <v>112.65</v>
      </c>
      <c r="K80" s="42"/>
      <c r="L80" s="43">
        <f t="shared" si="67"/>
        <v>145.3185</v>
      </c>
      <c r="M80" s="43">
        <f t="shared" si="68"/>
        <v>0</v>
      </c>
      <c r="N80" s="44">
        <f t="shared" si="69"/>
        <v>0</v>
      </c>
      <c r="O80" s="43">
        <f t="shared" ref="O80" si="79">ROUND(M80*SVS_UR_1_1,2)</f>
        <v>0</v>
      </c>
      <c r="P80" s="41">
        <f t="shared" si="76"/>
        <v>1</v>
      </c>
      <c r="Q80" s="42"/>
      <c r="R80" s="43">
        <f t="shared" si="71"/>
        <v>1.29</v>
      </c>
      <c r="S80" s="43">
        <f t="shared" si="72"/>
        <v>0</v>
      </c>
      <c r="T80" s="44">
        <f t="shared" si="73"/>
        <v>0</v>
      </c>
      <c r="U80" s="43" cm="1">
        <f t="array" ref="U80">ROUND(S80*SVS_GrR_1_1,2)</f>
        <v>0</v>
      </c>
    </row>
    <row r="81" spans="1:21" s="45" customFormat="1">
      <c r="A81" s="37">
        <f>MAX($A$11:A80)+1</f>
        <v>71</v>
      </c>
      <c r="B81" s="46" t="s">
        <v>588</v>
      </c>
      <c r="C81" s="248">
        <v>-1</v>
      </c>
      <c r="D81" s="248">
        <v>6</v>
      </c>
      <c r="E81" s="38" t="s">
        <v>84</v>
      </c>
      <c r="F81" s="38" t="s">
        <v>352</v>
      </c>
      <c r="G81" s="39" t="s">
        <v>83</v>
      </c>
      <c r="H81" s="40">
        <v>3.43</v>
      </c>
      <c r="I81" s="39">
        <v>3</v>
      </c>
      <c r="J81" s="41">
        <v>112.65</v>
      </c>
      <c r="K81" s="42"/>
      <c r="L81" s="43">
        <f t="shared" si="67"/>
        <v>386.38950000000006</v>
      </c>
      <c r="M81" s="43">
        <f t="shared" si="68"/>
        <v>0</v>
      </c>
      <c r="N81" s="44">
        <f t="shared" si="69"/>
        <v>0</v>
      </c>
      <c r="O81" s="43">
        <f t="shared" ref="O81" si="80">ROUND(M81*SVS_UR_1_1,2)</f>
        <v>0</v>
      </c>
      <c r="P81" s="41">
        <f t="shared" si="76"/>
        <v>1</v>
      </c>
      <c r="Q81" s="42"/>
      <c r="R81" s="43">
        <f t="shared" si="71"/>
        <v>3.43</v>
      </c>
      <c r="S81" s="43">
        <f t="shared" si="72"/>
        <v>0</v>
      </c>
      <c r="T81" s="44">
        <f t="shared" si="73"/>
        <v>0</v>
      </c>
      <c r="U81" s="43" cm="1">
        <f t="array" ref="U81">ROUND(S81*SVS_GrR_1_1,2)</f>
        <v>0</v>
      </c>
    </row>
    <row r="82" spans="1:21" s="45" customFormat="1">
      <c r="A82" s="37">
        <f>MAX($A$11:A81)+1</f>
        <v>72</v>
      </c>
      <c r="B82" s="46" t="s">
        <v>588</v>
      </c>
      <c r="C82" s="248">
        <v>-1</v>
      </c>
      <c r="D82" s="248">
        <v>5</v>
      </c>
      <c r="E82" s="38" t="s">
        <v>79</v>
      </c>
      <c r="F82" s="38" t="s">
        <v>352</v>
      </c>
      <c r="G82" s="39" t="s">
        <v>78</v>
      </c>
      <c r="H82" s="40">
        <v>23.08</v>
      </c>
      <c r="I82" s="39">
        <v>2</v>
      </c>
      <c r="J82" s="41">
        <v>75.099999999999994</v>
      </c>
      <c r="K82" s="42"/>
      <c r="L82" s="43">
        <f t="shared" si="67"/>
        <v>1733.3079999999998</v>
      </c>
      <c r="M82" s="43">
        <f t="shared" si="68"/>
        <v>0</v>
      </c>
      <c r="N82" s="44">
        <f t="shared" si="69"/>
        <v>0</v>
      </c>
      <c r="O82" s="43">
        <f t="shared" ref="O82" si="81">ROUND(M82*SVS_UR_1_1,2)</f>
        <v>0</v>
      </c>
      <c r="P82" s="41">
        <f t="shared" si="76"/>
        <v>1</v>
      </c>
      <c r="Q82" s="42"/>
      <c r="R82" s="43">
        <f t="shared" si="71"/>
        <v>23.08</v>
      </c>
      <c r="S82" s="43">
        <f t="shared" si="72"/>
        <v>0</v>
      </c>
      <c r="T82" s="44">
        <f t="shared" si="73"/>
        <v>0</v>
      </c>
      <c r="U82" s="43" cm="1">
        <f t="array" ref="U82">ROUND(S82*SVS_GrR_1_1,2)</f>
        <v>0</v>
      </c>
    </row>
    <row r="83" spans="1:21" s="45" customFormat="1">
      <c r="A83" s="37">
        <f>MAX($A$11:A82)+1</f>
        <v>73</v>
      </c>
      <c r="B83" s="46" t="s">
        <v>588</v>
      </c>
      <c r="C83" s="248">
        <v>-1</v>
      </c>
      <c r="D83" s="248">
        <v>4</v>
      </c>
      <c r="E83" s="38" t="s">
        <v>82</v>
      </c>
      <c r="F83" s="38" t="s">
        <v>73</v>
      </c>
      <c r="G83" s="39" t="s">
        <v>81</v>
      </c>
      <c r="H83" s="40">
        <v>9.43</v>
      </c>
      <c r="I83" s="39">
        <v>3</v>
      </c>
      <c r="J83" s="41">
        <v>112.65</v>
      </c>
      <c r="K83" s="42"/>
      <c r="L83" s="43">
        <f t="shared" si="67"/>
        <v>1062.2895000000001</v>
      </c>
      <c r="M83" s="43">
        <f t="shared" si="68"/>
        <v>0</v>
      </c>
      <c r="N83" s="44">
        <f t="shared" si="69"/>
        <v>0</v>
      </c>
      <c r="O83" s="43">
        <f t="shared" ref="O83" si="82">ROUND(M83*SVS_UR_1_1,2)</f>
        <v>0</v>
      </c>
      <c r="P83" s="41">
        <f t="shared" si="76"/>
        <v>1</v>
      </c>
      <c r="Q83" s="42"/>
      <c r="R83" s="43">
        <f t="shared" si="71"/>
        <v>9.43</v>
      </c>
      <c r="S83" s="43">
        <f t="shared" si="72"/>
        <v>0</v>
      </c>
      <c r="T83" s="44">
        <f t="shared" si="73"/>
        <v>0</v>
      </c>
      <c r="U83" s="43" cm="1">
        <f t="array" ref="U83">ROUND(S83*SVS_GrR_1_1,2)</f>
        <v>0</v>
      </c>
    </row>
    <row r="84" spans="1:21" s="45" customFormat="1">
      <c r="A84" s="37">
        <f>MAX($A$11:A83)+1</f>
        <v>74</v>
      </c>
      <c r="B84" s="46" t="s">
        <v>588</v>
      </c>
      <c r="C84" s="248">
        <v>-1</v>
      </c>
      <c r="D84" s="248">
        <v>3</v>
      </c>
      <c r="E84" s="38" t="s">
        <v>260</v>
      </c>
      <c r="F84" s="38" t="s">
        <v>73</v>
      </c>
      <c r="G84" s="39" t="s">
        <v>42</v>
      </c>
      <c r="H84" s="40">
        <v>11.45</v>
      </c>
      <c r="I84" s="39">
        <v>0.23</v>
      </c>
      <c r="J84" s="41">
        <v>12</v>
      </c>
      <c r="K84" s="42"/>
      <c r="L84" s="43">
        <f t="shared" si="67"/>
        <v>137.39999999999998</v>
      </c>
      <c r="M84" s="43">
        <f t="shared" si="68"/>
        <v>0</v>
      </c>
      <c r="N84" s="44">
        <f t="shared" si="69"/>
        <v>0</v>
      </c>
      <c r="O84" s="43">
        <f t="shared" ref="O84" si="83">ROUND(M84*SVS_UR_1_1,2)</f>
        <v>0</v>
      </c>
      <c r="P84" s="41">
        <f t="shared" si="76"/>
        <v>0</v>
      </c>
      <c r="Q84" s="42"/>
      <c r="R84" s="43">
        <f t="shared" si="71"/>
        <v>0</v>
      </c>
      <c r="S84" s="43">
        <f t="shared" si="72"/>
        <v>0</v>
      </c>
      <c r="T84" s="44">
        <f t="shared" si="73"/>
        <v>0</v>
      </c>
      <c r="U84" s="43" cm="1">
        <f t="array" ref="U84">ROUND(S84*SVS_GrR_1_1,2)</f>
        <v>0</v>
      </c>
    </row>
    <row r="85" spans="1:21" s="45" customFormat="1">
      <c r="A85" s="37">
        <f>MAX($A$11:A84)+1</f>
        <v>75</v>
      </c>
      <c r="B85" s="46" t="s">
        <v>588</v>
      </c>
      <c r="C85" s="248">
        <v>-1</v>
      </c>
      <c r="D85" s="248">
        <v>2</v>
      </c>
      <c r="E85" s="38" t="s">
        <v>260</v>
      </c>
      <c r="F85" s="38" t="s">
        <v>73</v>
      </c>
      <c r="G85" s="39" t="s">
        <v>42</v>
      </c>
      <c r="H85" s="40">
        <v>11.86</v>
      </c>
      <c r="I85" s="39">
        <v>0.23</v>
      </c>
      <c r="J85" s="41">
        <v>12</v>
      </c>
      <c r="K85" s="42"/>
      <c r="L85" s="43">
        <f t="shared" si="67"/>
        <v>142.32</v>
      </c>
      <c r="M85" s="43">
        <f t="shared" si="68"/>
        <v>0</v>
      </c>
      <c r="N85" s="44">
        <f t="shared" si="69"/>
        <v>0</v>
      </c>
      <c r="O85" s="43">
        <f t="shared" ref="O85" si="84">ROUND(M85*SVS_UR_1_1,2)</f>
        <v>0</v>
      </c>
      <c r="P85" s="41">
        <f t="shared" si="76"/>
        <v>0</v>
      </c>
      <c r="Q85" s="42"/>
      <c r="R85" s="43">
        <f t="shared" si="71"/>
        <v>0</v>
      </c>
      <c r="S85" s="43">
        <f t="shared" si="72"/>
        <v>0</v>
      </c>
      <c r="T85" s="44">
        <f t="shared" si="73"/>
        <v>0</v>
      </c>
      <c r="U85" s="43" cm="1">
        <f t="array" ref="U85">ROUND(S85*SVS_GrR_1_1,2)</f>
        <v>0</v>
      </c>
    </row>
    <row r="86" spans="1:21" s="45" customFormat="1">
      <c r="A86" s="37">
        <f>MAX($A$11:A85)+1</f>
        <v>76</v>
      </c>
      <c r="B86" s="46" t="s">
        <v>588</v>
      </c>
      <c r="C86" s="248">
        <v>-1</v>
      </c>
      <c r="D86" s="248">
        <v>1</v>
      </c>
      <c r="E86" s="38" t="s">
        <v>253</v>
      </c>
      <c r="F86" s="38" t="s">
        <v>73</v>
      </c>
      <c r="G86" s="39" t="s">
        <v>40</v>
      </c>
      <c r="H86" s="40">
        <v>15.68</v>
      </c>
      <c r="I86" s="39">
        <v>5</v>
      </c>
      <c r="J86" s="41">
        <v>187.75</v>
      </c>
      <c r="K86" s="42"/>
      <c r="L86" s="43">
        <f t="shared" si="67"/>
        <v>2943.92</v>
      </c>
      <c r="M86" s="43">
        <f t="shared" si="68"/>
        <v>0</v>
      </c>
      <c r="N86" s="44">
        <f t="shared" si="69"/>
        <v>0</v>
      </c>
      <c r="O86" s="43">
        <f t="shared" ref="O86" si="85">ROUND(M86*SVS_UR_1_1,2)</f>
        <v>0</v>
      </c>
      <c r="P86" s="41">
        <f t="shared" si="76"/>
        <v>1</v>
      </c>
      <c r="Q86" s="42"/>
      <c r="R86" s="43">
        <f t="shared" si="71"/>
        <v>15.68</v>
      </c>
      <c r="S86" s="43">
        <f t="shared" si="72"/>
        <v>0</v>
      </c>
      <c r="T86" s="44">
        <f t="shared" si="73"/>
        <v>0</v>
      </c>
      <c r="U86" s="43" cm="1">
        <f t="array" ref="U86">ROUND(S86*SVS_GrR_1_1,2)</f>
        <v>0</v>
      </c>
    </row>
    <row r="87" spans="1:21" s="45" customFormat="1">
      <c r="A87" s="37">
        <f>MAX($A$11:A86)+1</f>
        <v>77</v>
      </c>
      <c r="B87" s="46" t="s">
        <v>588</v>
      </c>
      <c r="C87" s="248">
        <v>2</v>
      </c>
      <c r="D87" s="248">
        <v>16</v>
      </c>
      <c r="E87" s="38" t="s">
        <v>365</v>
      </c>
      <c r="F87" s="38" t="s">
        <v>234</v>
      </c>
      <c r="G87" s="39" t="s">
        <v>65</v>
      </c>
      <c r="H87" s="40">
        <v>81.83</v>
      </c>
      <c r="I87" s="39">
        <v>3</v>
      </c>
      <c r="J87" s="41">
        <v>112.65</v>
      </c>
      <c r="K87" s="42"/>
      <c r="L87" s="43">
        <f t="shared" si="67"/>
        <v>9218.1494999999995</v>
      </c>
      <c r="M87" s="43">
        <f t="shared" si="68"/>
        <v>0</v>
      </c>
      <c r="N87" s="44">
        <f t="shared" si="69"/>
        <v>0</v>
      </c>
      <c r="O87" s="43">
        <f t="shared" ref="O87" si="86">ROUND(M87*SVS_UR_1_1,2)</f>
        <v>0</v>
      </c>
      <c r="P87" s="41">
        <f t="shared" si="76"/>
        <v>1</v>
      </c>
      <c r="Q87" s="42"/>
      <c r="R87" s="43">
        <f t="shared" si="71"/>
        <v>81.83</v>
      </c>
      <c r="S87" s="43">
        <f t="shared" si="72"/>
        <v>0</v>
      </c>
      <c r="T87" s="44">
        <f t="shared" si="73"/>
        <v>0</v>
      </c>
      <c r="U87" s="43" cm="1">
        <f t="array" ref="U87">ROUND(S87*SVS_GrR_1_1,2)</f>
        <v>0</v>
      </c>
    </row>
    <row r="88" spans="1:21" s="45" customFormat="1">
      <c r="A88" s="37">
        <f>MAX($A$11:A87)+1</f>
        <v>78</v>
      </c>
      <c r="B88" s="46" t="s">
        <v>588</v>
      </c>
      <c r="C88" s="248">
        <v>2</v>
      </c>
      <c r="D88" s="248">
        <v>15</v>
      </c>
      <c r="E88" s="38" t="s">
        <v>365</v>
      </c>
      <c r="F88" s="38" t="s">
        <v>234</v>
      </c>
      <c r="G88" s="39" t="s">
        <v>65</v>
      </c>
      <c r="H88" s="40">
        <v>59.81</v>
      </c>
      <c r="I88" s="39">
        <v>3</v>
      </c>
      <c r="J88" s="41">
        <v>112.65</v>
      </c>
      <c r="K88" s="42"/>
      <c r="L88" s="43">
        <f t="shared" si="67"/>
        <v>6737.5965000000006</v>
      </c>
      <c r="M88" s="43">
        <f t="shared" si="68"/>
        <v>0</v>
      </c>
      <c r="N88" s="44">
        <f t="shared" si="69"/>
        <v>0</v>
      </c>
      <c r="O88" s="43">
        <f t="shared" ref="O88" si="87">ROUND(M88*SVS_UR_1_1,2)</f>
        <v>0</v>
      </c>
      <c r="P88" s="41">
        <f t="shared" si="76"/>
        <v>1</v>
      </c>
      <c r="Q88" s="42"/>
      <c r="R88" s="43">
        <f t="shared" si="71"/>
        <v>59.81</v>
      </c>
      <c r="S88" s="43">
        <f t="shared" si="72"/>
        <v>0</v>
      </c>
      <c r="T88" s="44">
        <f t="shared" si="73"/>
        <v>0</v>
      </c>
      <c r="U88" s="43" cm="1">
        <f t="array" ref="U88">ROUND(S88*SVS_GrR_1_1,2)</f>
        <v>0</v>
      </c>
    </row>
    <row r="89" spans="1:21" s="45" customFormat="1">
      <c r="A89" s="37">
        <f>MAX($A$11:A88)+1</f>
        <v>79</v>
      </c>
      <c r="B89" s="46" t="s">
        <v>588</v>
      </c>
      <c r="C89" s="248">
        <v>2</v>
      </c>
      <c r="D89" s="248">
        <v>14</v>
      </c>
      <c r="E89" s="38" t="s">
        <v>84</v>
      </c>
      <c r="F89" s="38" t="s">
        <v>352</v>
      </c>
      <c r="G89" s="39" t="s">
        <v>83</v>
      </c>
      <c r="H89" s="40">
        <v>5.03</v>
      </c>
      <c r="I89" s="39">
        <v>3</v>
      </c>
      <c r="J89" s="41">
        <v>112.65</v>
      </c>
      <c r="K89" s="42"/>
      <c r="L89" s="43">
        <f t="shared" si="67"/>
        <v>566.62950000000001</v>
      </c>
      <c r="M89" s="43">
        <f t="shared" si="68"/>
        <v>0</v>
      </c>
      <c r="N89" s="44">
        <f t="shared" si="69"/>
        <v>0</v>
      </c>
      <c r="O89" s="43">
        <f t="shared" ref="O89" si="88">ROUND(M89*SVS_UR_1_1,2)</f>
        <v>0</v>
      </c>
      <c r="P89" s="41">
        <f t="shared" si="76"/>
        <v>1</v>
      </c>
      <c r="Q89" s="42"/>
      <c r="R89" s="43">
        <f t="shared" si="71"/>
        <v>5.03</v>
      </c>
      <c r="S89" s="43">
        <f t="shared" si="72"/>
        <v>0</v>
      </c>
      <c r="T89" s="44">
        <f t="shared" si="73"/>
        <v>0</v>
      </c>
      <c r="U89" s="43" cm="1">
        <f t="array" ref="U89">ROUND(S89*SVS_GrR_1_1,2)</f>
        <v>0</v>
      </c>
    </row>
    <row r="90" spans="1:21" s="45" customFormat="1">
      <c r="A90" s="37">
        <f>MAX($A$11:A89)+1</f>
        <v>80</v>
      </c>
      <c r="B90" s="46" t="s">
        <v>588</v>
      </c>
      <c r="C90" s="248">
        <v>2</v>
      </c>
      <c r="D90" s="248">
        <v>13</v>
      </c>
      <c r="E90" s="38" t="s">
        <v>147</v>
      </c>
      <c r="F90" s="38" t="s">
        <v>73</v>
      </c>
      <c r="G90" s="39" t="s">
        <v>42</v>
      </c>
      <c r="H90" s="40">
        <v>11.44</v>
      </c>
      <c r="I90" s="39">
        <v>0.23</v>
      </c>
      <c r="J90" s="41">
        <v>12</v>
      </c>
      <c r="K90" s="42"/>
      <c r="L90" s="43">
        <f t="shared" si="67"/>
        <v>137.28</v>
      </c>
      <c r="M90" s="43">
        <f t="shared" si="68"/>
        <v>0</v>
      </c>
      <c r="N90" s="44">
        <f t="shared" si="69"/>
        <v>0</v>
      </c>
      <c r="O90" s="43">
        <f t="shared" ref="O90" si="89">ROUND(M90*SVS_UR_1_1,2)</f>
        <v>0</v>
      </c>
      <c r="P90" s="41">
        <f t="shared" si="76"/>
        <v>0</v>
      </c>
      <c r="Q90" s="42"/>
      <c r="R90" s="43">
        <f t="shared" si="71"/>
        <v>0</v>
      </c>
      <c r="S90" s="43">
        <f t="shared" si="72"/>
        <v>0</v>
      </c>
      <c r="T90" s="44">
        <f t="shared" si="73"/>
        <v>0</v>
      </c>
      <c r="U90" s="43" cm="1">
        <f t="array" ref="U90">ROUND(S90*SVS_GrR_1_1,2)</f>
        <v>0</v>
      </c>
    </row>
    <row r="91" spans="1:21" s="45" customFormat="1">
      <c r="A91" s="37">
        <f>MAX($A$11:A90)+1</f>
        <v>81</v>
      </c>
      <c r="B91" s="46" t="s">
        <v>588</v>
      </c>
      <c r="C91" s="248">
        <v>2</v>
      </c>
      <c r="D91" s="248">
        <v>12</v>
      </c>
      <c r="E91" s="38" t="s">
        <v>79</v>
      </c>
      <c r="F91" s="38" t="s">
        <v>234</v>
      </c>
      <c r="G91" s="39" t="s">
        <v>78</v>
      </c>
      <c r="H91" s="40">
        <v>27.03</v>
      </c>
      <c r="I91" s="39">
        <v>2</v>
      </c>
      <c r="J91" s="41">
        <v>75.099999999999994</v>
      </c>
      <c r="K91" s="42"/>
      <c r="L91" s="43">
        <f t="shared" si="67"/>
        <v>2029.953</v>
      </c>
      <c r="M91" s="43">
        <f t="shared" si="68"/>
        <v>0</v>
      </c>
      <c r="N91" s="44">
        <f t="shared" si="69"/>
        <v>0</v>
      </c>
      <c r="O91" s="43">
        <f t="shared" ref="O91" si="90">ROUND(M91*SVS_UR_1_1,2)</f>
        <v>0</v>
      </c>
      <c r="P91" s="41">
        <f t="shared" si="76"/>
        <v>1</v>
      </c>
      <c r="Q91" s="42"/>
      <c r="R91" s="43">
        <f t="shared" si="71"/>
        <v>27.03</v>
      </c>
      <c r="S91" s="43">
        <f t="shared" si="72"/>
        <v>0</v>
      </c>
      <c r="T91" s="44">
        <f t="shared" si="73"/>
        <v>0</v>
      </c>
      <c r="U91" s="43" cm="1">
        <f t="array" ref="U91">ROUND(S91*SVS_GrR_1_1,2)</f>
        <v>0</v>
      </c>
    </row>
    <row r="92" spans="1:21" s="45" customFormat="1">
      <c r="A92" s="37">
        <f>MAX($A$11:A91)+1</f>
        <v>82</v>
      </c>
      <c r="B92" s="46" t="s">
        <v>588</v>
      </c>
      <c r="C92" s="248">
        <v>2</v>
      </c>
      <c r="D92" s="248">
        <v>11</v>
      </c>
      <c r="E92" s="38" t="s">
        <v>82</v>
      </c>
      <c r="F92" s="38" t="s">
        <v>352</v>
      </c>
      <c r="G92" s="39" t="s">
        <v>81</v>
      </c>
      <c r="H92" s="40">
        <v>29.01</v>
      </c>
      <c r="I92" s="39">
        <v>3</v>
      </c>
      <c r="J92" s="41">
        <v>112.65</v>
      </c>
      <c r="K92" s="42"/>
      <c r="L92" s="43">
        <f t="shared" si="67"/>
        <v>3267.9765000000002</v>
      </c>
      <c r="M92" s="43">
        <f t="shared" si="68"/>
        <v>0</v>
      </c>
      <c r="N92" s="44">
        <f t="shared" si="69"/>
        <v>0</v>
      </c>
      <c r="O92" s="43">
        <f t="shared" ref="O92" si="91">ROUND(M92*SVS_UR_1_1,2)</f>
        <v>0</v>
      </c>
      <c r="P92" s="41">
        <f t="shared" si="76"/>
        <v>1</v>
      </c>
      <c r="Q92" s="42"/>
      <c r="R92" s="43">
        <f t="shared" si="71"/>
        <v>29.01</v>
      </c>
      <c r="S92" s="43">
        <f t="shared" si="72"/>
        <v>0</v>
      </c>
      <c r="T92" s="44">
        <f t="shared" si="73"/>
        <v>0</v>
      </c>
      <c r="U92" s="43" cm="1">
        <f t="array" ref="U92">ROUND(S92*SVS_GrR_1_1,2)</f>
        <v>0</v>
      </c>
    </row>
    <row r="93" spans="1:21" s="45" customFormat="1">
      <c r="A93" s="37">
        <f>MAX($A$11:A92)+1</f>
        <v>83</v>
      </c>
      <c r="B93" s="46" t="s">
        <v>588</v>
      </c>
      <c r="C93" s="248">
        <v>2</v>
      </c>
      <c r="D93" s="248">
        <v>10</v>
      </c>
      <c r="E93" s="38" t="s">
        <v>82</v>
      </c>
      <c r="F93" s="38" t="s">
        <v>352</v>
      </c>
      <c r="G93" s="39" t="s">
        <v>81</v>
      </c>
      <c r="H93" s="40">
        <v>20.77</v>
      </c>
      <c r="I93" s="39">
        <v>3</v>
      </c>
      <c r="J93" s="41">
        <v>112.65</v>
      </c>
      <c r="K93" s="42"/>
      <c r="L93" s="43">
        <f t="shared" si="67"/>
        <v>2339.7404999999999</v>
      </c>
      <c r="M93" s="43">
        <f t="shared" si="68"/>
        <v>0</v>
      </c>
      <c r="N93" s="44">
        <f t="shared" si="69"/>
        <v>0</v>
      </c>
      <c r="O93" s="43">
        <f t="shared" ref="O93" si="92">ROUND(M93*SVS_UR_1_1,2)</f>
        <v>0</v>
      </c>
      <c r="P93" s="41">
        <f t="shared" si="76"/>
        <v>1</v>
      </c>
      <c r="Q93" s="42"/>
      <c r="R93" s="43">
        <f t="shared" si="71"/>
        <v>20.77</v>
      </c>
      <c r="S93" s="43">
        <f t="shared" si="72"/>
        <v>0</v>
      </c>
      <c r="T93" s="44">
        <f t="shared" si="73"/>
        <v>0</v>
      </c>
      <c r="U93" s="43" cm="1">
        <f t="array" ref="U93">ROUND(S93*SVS_GrR_1_1,2)</f>
        <v>0</v>
      </c>
    </row>
    <row r="94" spans="1:21" s="45" customFormat="1">
      <c r="A94" s="37">
        <f>MAX($A$11:A93)+1</f>
        <v>84</v>
      </c>
      <c r="B94" s="46" t="s">
        <v>588</v>
      </c>
      <c r="C94" s="248">
        <v>2</v>
      </c>
      <c r="D94" s="248">
        <v>9</v>
      </c>
      <c r="E94" s="38" t="s">
        <v>209</v>
      </c>
      <c r="F94" s="38" t="s">
        <v>352</v>
      </c>
      <c r="G94" s="39" t="s">
        <v>75</v>
      </c>
      <c r="H94" s="40">
        <v>6.16</v>
      </c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</row>
    <row r="95" spans="1:21" s="45" customFormat="1">
      <c r="A95" s="37">
        <f>MAX($A$11:A94)+1</f>
        <v>85</v>
      </c>
      <c r="B95" s="46" t="s">
        <v>588</v>
      </c>
      <c r="C95" s="248">
        <v>2</v>
      </c>
      <c r="D95" s="248">
        <v>8</v>
      </c>
      <c r="E95" s="38" t="s">
        <v>84</v>
      </c>
      <c r="F95" s="38" t="s">
        <v>352</v>
      </c>
      <c r="G95" s="39" t="s">
        <v>83</v>
      </c>
      <c r="H95" s="40">
        <v>6.86</v>
      </c>
      <c r="I95" s="39">
        <v>3</v>
      </c>
      <c r="J95" s="41">
        <v>112.65</v>
      </c>
      <c r="K95" s="42"/>
      <c r="L95" s="43">
        <f t="shared" si="67"/>
        <v>772.77900000000011</v>
      </c>
      <c r="M95" s="43">
        <f t="shared" si="68"/>
        <v>0</v>
      </c>
      <c r="N95" s="44">
        <f t="shared" si="69"/>
        <v>0</v>
      </c>
      <c r="O95" s="43">
        <f t="shared" ref="O95" si="93">ROUND(M95*SVS_UR_1_1,2)</f>
        <v>0</v>
      </c>
      <c r="P95" s="41">
        <f t="shared" si="76"/>
        <v>1</v>
      </c>
      <c r="Q95" s="42"/>
      <c r="R95" s="43">
        <f t="shared" si="71"/>
        <v>6.86</v>
      </c>
      <c r="S95" s="43">
        <f t="shared" si="72"/>
        <v>0</v>
      </c>
      <c r="T95" s="44">
        <f t="shared" si="73"/>
        <v>0</v>
      </c>
      <c r="U95" s="43" cm="1">
        <f t="array" ref="U95">ROUND(S95*SVS_GrR_1_1,2)</f>
        <v>0</v>
      </c>
    </row>
    <row r="96" spans="1:21" s="45" customFormat="1">
      <c r="A96" s="37">
        <f>MAX($A$11:A95)+1</f>
        <v>86</v>
      </c>
      <c r="B96" s="46" t="s">
        <v>588</v>
      </c>
      <c r="C96" s="248">
        <v>2</v>
      </c>
      <c r="D96" s="248">
        <v>7</v>
      </c>
      <c r="E96" s="38" t="s">
        <v>84</v>
      </c>
      <c r="F96" s="38" t="s">
        <v>352</v>
      </c>
      <c r="G96" s="39" t="s">
        <v>83</v>
      </c>
      <c r="H96" s="40">
        <v>9.16</v>
      </c>
      <c r="I96" s="39">
        <v>3</v>
      </c>
      <c r="J96" s="41">
        <v>112.65</v>
      </c>
      <c r="K96" s="42"/>
      <c r="L96" s="43">
        <f t="shared" si="67"/>
        <v>1031.874</v>
      </c>
      <c r="M96" s="43">
        <f t="shared" si="68"/>
        <v>0</v>
      </c>
      <c r="N96" s="44">
        <f t="shared" si="69"/>
        <v>0</v>
      </c>
      <c r="O96" s="43">
        <f t="shared" ref="O96" si="94">ROUND(M96*SVS_UR_1_1,2)</f>
        <v>0</v>
      </c>
      <c r="P96" s="41">
        <f t="shared" si="76"/>
        <v>1</v>
      </c>
      <c r="Q96" s="42"/>
      <c r="R96" s="43">
        <f t="shared" si="71"/>
        <v>9.16</v>
      </c>
      <c r="S96" s="43">
        <f t="shared" si="72"/>
        <v>0</v>
      </c>
      <c r="T96" s="44">
        <f t="shared" si="73"/>
        <v>0</v>
      </c>
      <c r="U96" s="43" cm="1">
        <f t="array" ref="U96">ROUND(S96*SVS_GrR_1_1,2)</f>
        <v>0</v>
      </c>
    </row>
    <row r="97" spans="1:21" s="45" customFormat="1">
      <c r="A97" s="37">
        <f>MAX($A$11:A96)+1</f>
        <v>87</v>
      </c>
      <c r="B97" s="46" t="s">
        <v>588</v>
      </c>
      <c r="C97" s="248">
        <v>2</v>
      </c>
      <c r="D97" s="248">
        <v>6</v>
      </c>
      <c r="E97" s="38" t="s">
        <v>84</v>
      </c>
      <c r="F97" s="38" t="s">
        <v>352</v>
      </c>
      <c r="G97" s="39" t="s">
        <v>83</v>
      </c>
      <c r="H97" s="40">
        <v>6.86</v>
      </c>
      <c r="I97" s="39">
        <v>3</v>
      </c>
      <c r="J97" s="41">
        <v>112.65</v>
      </c>
      <c r="K97" s="42"/>
      <c r="L97" s="43">
        <f t="shared" si="67"/>
        <v>772.77900000000011</v>
      </c>
      <c r="M97" s="43">
        <f t="shared" si="68"/>
        <v>0</v>
      </c>
      <c r="N97" s="44">
        <f t="shared" si="69"/>
        <v>0</v>
      </c>
      <c r="O97" s="43">
        <f t="shared" ref="O97" si="95">ROUND(M97*SVS_UR_1_1,2)</f>
        <v>0</v>
      </c>
      <c r="P97" s="41">
        <f t="shared" si="76"/>
        <v>1</v>
      </c>
      <c r="Q97" s="42"/>
      <c r="R97" s="43">
        <f t="shared" si="71"/>
        <v>6.86</v>
      </c>
      <c r="S97" s="43">
        <f t="shared" si="72"/>
        <v>0</v>
      </c>
      <c r="T97" s="44">
        <f t="shared" si="73"/>
        <v>0</v>
      </c>
      <c r="U97" s="43" cm="1">
        <f t="array" ref="U97">ROUND(S97*SVS_GrR_1_1,2)</f>
        <v>0</v>
      </c>
    </row>
    <row r="98" spans="1:21" s="45" customFormat="1">
      <c r="A98" s="37">
        <f>MAX($A$11:A97)+1</f>
        <v>88</v>
      </c>
      <c r="B98" s="46" t="s">
        <v>588</v>
      </c>
      <c r="C98" s="248">
        <v>2</v>
      </c>
      <c r="D98" s="248">
        <v>5</v>
      </c>
      <c r="E98" s="38" t="s">
        <v>82</v>
      </c>
      <c r="F98" s="38" t="s">
        <v>352</v>
      </c>
      <c r="G98" s="39" t="s">
        <v>81</v>
      </c>
      <c r="H98" s="40">
        <v>12.74</v>
      </c>
      <c r="I98" s="39">
        <v>3</v>
      </c>
      <c r="J98" s="41">
        <v>112.65</v>
      </c>
      <c r="K98" s="42"/>
      <c r="L98" s="43">
        <f t="shared" si="67"/>
        <v>1435.1610000000001</v>
      </c>
      <c r="M98" s="43">
        <f t="shared" si="68"/>
        <v>0</v>
      </c>
      <c r="N98" s="44">
        <f t="shared" si="69"/>
        <v>0</v>
      </c>
      <c r="O98" s="43">
        <f t="shared" ref="O98" si="96">ROUND(M98*SVS_UR_1_1,2)</f>
        <v>0</v>
      </c>
      <c r="P98" s="41">
        <f t="shared" si="76"/>
        <v>1</v>
      </c>
      <c r="Q98" s="42"/>
      <c r="R98" s="43">
        <f t="shared" si="71"/>
        <v>12.74</v>
      </c>
      <c r="S98" s="43">
        <f t="shared" si="72"/>
        <v>0</v>
      </c>
      <c r="T98" s="44">
        <f t="shared" si="73"/>
        <v>0</v>
      </c>
      <c r="U98" s="43" cm="1">
        <f t="array" ref="U98">ROUND(S98*SVS_GrR_1_1,2)</f>
        <v>0</v>
      </c>
    </row>
    <row r="99" spans="1:21" s="45" customFormat="1">
      <c r="A99" s="37">
        <f>MAX($A$11:A98)+1</f>
        <v>89</v>
      </c>
      <c r="B99" s="46" t="s">
        <v>588</v>
      </c>
      <c r="C99" s="248">
        <v>2</v>
      </c>
      <c r="D99" s="248">
        <v>4</v>
      </c>
      <c r="E99" s="38" t="s">
        <v>260</v>
      </c>
      <c r="F99" s="38" t="s">
        <v>352</v>
      </c>
      <c r="G99" s="39" t="s">
        <v>42</v>
      </c>
      <c r="H99" s="40">
        <v>6.19</v>
      </c>
      <c r="I99" s="39">
        <v>0.23</v>
      </c>
      <c r="J99" s="41">
        <v>12</v>
      </c>
      <c r="K99" s="42"/>
      <c r="L99" s="43">
        <f t="shared" si="67"/>
        <v>74.28</v>
      </c>
      <c r="M99" s="43">
        <f t="shared" si="68"/>
        <v>0</v>
      </c>
      <c r="N99" s="44">
        <f t="shared" si="69"/>
        <v>0</v>
      </c>
      <c r="O99" s="43">
        <f t="shared" ref="O99" si="97">ROUND(M99*SVS_UR_1_1,2)</f>
        <v>0</v>
      </c>
      <c r="P99" s="41">
        <f t="shared" si="76"/>
        <v>0</v>
      </c>
      <c r="Q99" s="42"/>
      <c r="R99" s="43">
        <f t="shared" si="71"/>
        <v>0</v>
      </c>
      <c r="S99" s="43">
        <f t="shared" si="72"/>
        <v>0</v>
      </c>
      <c r="T99" s="44">
        <f t="shared" si="73"/>
        <v>0</v>
      </c>
      <c r="U99" s="43" cm="1">
        <f t="array" ref="U99">ROUND(S99*SVS_GrR_1_1,2)</f>
        <v>0</v>
      </c>
    </row>
    <row r="100" spans="1:21" s="45" customFormat="1">
      <c r="A100" s="37">
        <f>MAX($A$11:A99)+1</f>
        <v>90</v>
      </c>
      <c r="B100" s="46" t="s">
        <v>588</v>
      </c>
      <c r="C100" s="248">
        <v>2</v>
      </c>
      <c r="D100" s="248">
        <v>3</v>
      </c>
      <c r="E100" s="38" t="s">
        <v>365</v>
      </c>
      <c r="F100" s="38" t="s">
        <v>234</v>
      </c>
      <c r="G100" s="39" t="s">
        <v>65</v>
      </c>
      <c r="H100" s="40">
        <v>61.22</v>
      </c>
      <c r="I100" s="39">
        <v>3</v>
      </c>
      <c r="J100" s="41">
        <v>112.65</v>
      </c>
      <c r="K100" s="42"/>
      <c r="L100" s="43">
        <f t="shared" si="67"/>
        <v>6896.433</v>
      </c>
      <c r="M100" s="43">
        <f t="shared" si="68"/>
        <v>0</v>
      </c>
      <c r="N100" s="44">
        <f t="shared" si="69"/>
        <v>0</v>
      </c>
      <c r="O100" s="43">
        <f t="shared" ref="O100" si="98">ROUND(M100*SVS_UR_1_1,2)</f>
        <v>0</v>
      </c>
      <c r="P100" s="41">
        <f t="shared" si="76"/>
        <v>1</v>
      </c>
      <c r="Q100" s="42"/>
      <c r="R100" s="43">
        <f t="shared" si="71"/>
        <v>61.22</v>
      </c>
      <c r="S100" s="43">
        <f t="shared" si="72"/>
        <v>0</v>
      </c>
      <c r="T100" s="44">
        <f t="shared" si="73"/>
        <v>0</v>
      </c>
      <c r="U100" s="43" cm="1">
        <f t="array" ref="U100">ROUND(S100*SVS_GrR_1_1,2)</f>
        <v>0</v>
      </c>
    </row>
    <row r="101" spans="1:21" s="45" customFormat="1">
      <c r="A101" s="37">
        <f>MAX($A$11:A100)+1</f>
        <v>91</v>
      </c>
      <c r="B101" s="46" t="s">
        <v>588</v>
      </c>
      <c r="C101" s="248">
        <v>2</v>
      </c>
      <c r="D101" s="248">
        <v>2</v>
      </c>
      <c r="E101" s="38" t="s">
        <v>82</v>
      </c>
      <c r="F101" s="38" t="s">
        <v>352</v>
      </c>
      <c r="G101" s="39" t="s">
        <v>81</v>
      </c>
      <c r="H101" s="40">
        <v>29.57</v>
      </c>
      <c r="I101" s="39">
        <v>3</v>
      </c>
      <c r="J101" s="41">
        <v>112.65</v>
      </c>
      <c r="K101" s="42"/>
      <c r="L101" s="43">
        <f t="shared" si="67"/>
        <v>3331.0605</v>
      </c>
      <c r="M101" s="43">
        <f t="shared" si="68"/>
        <v>0</v>
      </c>
      <c r="N101" s="44">
        <f t="shared" si="69"/>
        <v>0</v>
      </c>
      <c r="O101" s="43">
        <f t="shared" ref="O101" si="99">ROUND(M101*SVS_UR_1_1,2)</f>
        <v>0</v>
      </c>
      <c r="P101" s="41">
        <f t="shared" si="76"/>
        <v>1</v>
      </c>
      <c r="Q101" s="42"/>
      <c r="R101" s="43">
        <f t="shared" si="71"/>
        <v>29.57</v>
      </c>
      <c r="S101" s="43">
        <f t="shared" si="72"/>
        <v>0</v>
      </c>
      <c r="T101" s="44">
        <f t="shared" si="73"/>
        <v>0</v>
      </c>
      <c r="U101" s="43" cm="1">
        <f t="array" ref="U101">ROUND(S101*SVS_GrR_1_1,2)</f>
        <v>0</v>
      </c>
    </row>
    <row r="102" spans="1:21" s="45" customFormat="1">
      <c r="A102" s="37">
        <f>MAX($A$11:A101)+1</f>
        <v>92</v>
      </c>
      <c r="B102" s="46" t="s">
        <v>588</v>
      </c>
      <c r="C102" s="248">
        <v>2</v>
      </c>
      <c r="D102" s="248">
        <v>1</v>
      </c>
      <c r="E102" s="38" t="s">
        <v>365</v>
      </c>
      <c r="F102" s="38" t="s">
        <v>234</v>
      </c>
      <c r="G102" s="39" t="s">
        <v>65</v>
      </c>
      <c r="H102" s="40">
        <v>81.83</v>
      </c>
      <c r="I102" s="39">
        <v>3</v>
      </c>
      <c r="J102" s="41">
        <v>112.65</v>
      </c>
      <c r="K102" s="42"/>
      <c r="L102" s="43">
        <f t="shared" si="67"/>
        <v>9218.1494999999995</v>
      </c>
      <c r="M102" s="43">
        <f t="shared" si="68"/>
        <v>0</v>
      </c>
      <c r="N102" s="44">
        <f t="shared" si="69"/>
        <v>0</v>
      </c>
      <c r="O102" s="43">
        <f t="shared" ref="O102" si="100">ROUND(M102*SVS_UR_1_1,2)</f>
        <v>0</v>
      </c>
      <c r="P102" s="41">
        <f t="shared" si="76"/>
        <v>1</v>
      </c>
      <c r="Q102" s="42"/>
      <c r="R102" s="43">
        <f t="shared" si="71"/>
        <v>81.83</v>
      </c>
      <c r="S102" s="43">
        <f t="shared" si="72"/>
        <v>0</v>
      </c>
      <c r="T102" s="44">
        <f t="shared" si="73"/>
        <v>0</v>
      </c>
      <c r="U102" s="43" cm="1">
        <f t="array" ref="U102">ROUND(S102*SVS_GrR_1_1,2)</f>
        <v>0</v>
      </c>
    </row>
    <row r="103" spans="1:21" s="45" customFormat="1">
      <c r="A103" s="195"/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</row>
    <row r="104" spans="1:21">
      <c r="I104" s="98"/>
      <c r="L104" s="49"/>
    </row>
    <row r="105" spans="1:21">
      <c r="A105" s="52"/>
      <c r="B105" s="53"/>
      <c r="C105" s="54" t="str">
        <f>"weil "&amp;COUNTA($A:$A)-SUBTOTAL(103,$A:$A)&amp;" Zeile(n) Ausgeblendet"</f>
        <v>weil 0 Zeile(n) Ausgeblendet</v>
      </c>
      <c r="D105" s="53" t="str">
        <f>"oder Abgefiltert sind, Teilsummen:"</f>
        <v>oder Abgefiltert sind, Teilsummen:</v>
      </c>
      <c r="E105" s="54"/>
      <c r="F105" s="54"/>
      <c r="G105" s="55"/>
      <c r="H105" s="56">
        <f>SUBTOTAL(109,H11:H102)</f>
        <v>1936.84</v>
      </c>
      <c r="I105" s="101"/>
      <c r="J105" s="96" t="s">
        <v>938</v>
      </c>
      <c r="K105" s="57">
        <f>SUBTOTAL(103,I11:I102)</f>
        <v>87</v>
      </c>
      <c r="L105" s="56">
        <f>SUBTOTAL(109,L11:L102)</f>
        <v>219938.52459999995</v>
      </c>
      <c r="M105" s="56">
        <f>SUBTOTAL(109,M11:M102)</f>
        <v>0</v>
      </c>
      <c r="N105" s="58"/>
      <c r="O105" s="56">
        <f>SUBTOTAL(109,O11:O102)</f>
        <v>0</v>
      </c>
    </row>
    <row r="106" spans="1:21">
      <c r="H106" s="59"/>
      <c r="I106" s="98"/>
      <c r="L106" s="49"/>
    </row>
    <row r="107" spans="1:21">
      <c r="A107" s="60" t="s">
        <v>23</v>
      </c>
      <c r="B107" s="60"/>
      <c r="C107" s="61"/>
      <c r="D107" s="62"/>
      <c r="E107" s="62"/>
      <c r="F107" s="63"/>
      <c r="G107" s="64"/>
      <c r="H107" s="65"/>
      <c r="I107" s="99"/>
      <c r="J107" s="99"/>
      <c r="K107" s="65"/>
      <c r="L107" s="65"/>
      <c r="M107" s="65"/>
      <c r="N107" s="65"/>
      <c r="O107" s="65"/>
    </row>
    <row r="108" spans="1:21" ht="6" customHeight="1">
      <c r="A108" s="60"/>
      <c r="B108" s="60"/>
      <c r="C108" s="61"/>
      <c r="D108" s="62"/>
      <c r="E108" s="62"/>
      <c r="F108" s="63"/>
      <c r="G108" s="64"/>
      <c r="H108" s="65"/>
      <c r="I108" s="99"/>
      <c r="J108" s="99"/>
      <c r="K108" s="65"/>
      <c r="L108" s="65"/>
      <c r="M108" s="65"/>
      <c r="N108" s="65"/>
      <c r="O108" s="65"/>
    </row>
    <row r="109" spans="1:21">
      <c r="A109" s="47" t="s">
        <v>24</v>
      </c>
      <c r="B109" s="47" t="s">
        <v>25</v>
      </c>
      <c r="D109" s="29" t="s">
        <v>26</v>
      </c>
      <c r="E109" s="66" t="s">
        <v>27</v>
      </c>
      <c r="J109" s="29"/>
      <c r="K109" s="49"/>
      <c r="L109" s="49"/>
      <c r="M109" s="49"/>
      <c r="N109" s="49"/>
      <c r="O109" s="49"/>
    </row>
    <row r="110" spans="1:21">
      <c r="A110" s="47" t="s">
        <v>12</v>
      </c>
      <c r="B110" s="47" t="s">
        <v>28</v>
      </c>
      <c r="D110" s="29" t="s">
        <v>29</v>
      </c>
      <c r="E110" s="66" t="s">
        <v>30</v>
      </c>
      <c r="J110" s="29"/>
      <c r="K110" s="49"/>
      <c r="L110" s="49"/>
      <c r="M110" s="49"/>
      <c r="N110" s="49"/>
      <c r="O110" s="49"/>
    </row>
    <row r="111" spans="1:21">
      <c r="A111" s="47" t="s">
        <v>31</v>
      </c>
      <c r="B111" s="47" t="s">
        <v>32</v>
      </c>
      <c r="D111" s="62" t="s">
        <v>48</v>
      </c>
      <c r="E111" s="67" t="s">
        <v>49</v>
      </c>
      <c r="J111" s="29"/>
      <c r="K111" s="49"/>
      <c r="L111" s="49"/>
      <c r="M111" s="49"/>
      <c r="N111" s="49"/>
      <c r="O111" s="49"/>
    </row>
    <row r="112" spans="1:21">
      <c r="A112" s="47" t="s">
        <v>33</v>
      </c>
      <c r="B112" s="47" t="s">
        <v>34</v>
      </c>
      <c r="D112" s="68" t="s">
        <v>35</v>
      </c>
      <c r="E112" s="48" t="s">
        <v>36</v>
      </c>
      <c r="J112" s="29"/>
      <c r="K112" s="49"/>
      <c r="L112" s="49"/>
      <c r="M112" s="49"/>
      <c r="N112" s="49"/>
      <c r="O112" s="49"/>
    </row>
    <row r="113" spans="9:15">
      <c r="J113" s="29"/>
      <c r="K113" s="49"/>
      <c r="L113" s="49"/>
      <c r="M113" s="49"/>
      <c r="N113" s="49"/>
      <c r="O113" s="49"/>
    </row>
    <row r="114" spans="9:15">
      <c r="I114" s="97"/>
      <c r="J114" s="97"/>
      <c r="K114" s="24"/>
      <c r="L114" s="24"/>
      <c r="M114" s="24"/>
      <c r="N114" s="24"/>
      <c r="O114" s="24"/>
    </row>
  </sheetData>
  <sheetProtection algorithmName="SHA-512" hashValue="f/tSW1DXDhhoBtuzS0Fd1fTVhU4GqvZD/aM4mtWhk76ECs3ZMsv/6sQxXnXwTYFDEeV8I0A2fCO1p2EDj+iPaA==" saltValue="ndnw3MsjchblKIENF3aVvA==" spinCount="100000" sheet="1" objects="1" scenarios="1" formatColumns="0" formatRows="0" autoFilter="0"/>
  <autoFilter ref="A9:U102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93" priority="3">
      <formula>$A$1&lt;&gt;""</formula>
    </cfRule>
  </conditionalFormatting>
  <conditionalFormatting sqref="A105:O105">
    <cfRule type="expression" dxfId="192" priority="2">
      <formula>IF(SUBTOTAL(103,$A:$A)=COUNTA($A:$A),TRUE,FALSE)</formula>
    </cfRule>
  </conditionalFormatting>
  <conditionalFormatting sqref="B11:I24 B25:H25 B26:I56 B57:H57 B58:I64 B65:H65 B66:I69 B70:H70 B71:I93 B94:H94 B95:I102">
    <cfRule type="expression" dxfId="191" priority="4">
      <formula>AND(NOT(ISBLANK($E$8)),SEARCH($E$8,$B11&amp;$C11&amp;$D11&amp;$E11&amp;$F11&amp;$G11&amp;$H11))</formula>
    </cfRule>
    <cfRule type="expression" dxfId="190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89" priority="1">
      <formula>F4&lt;&gt;""</formula>
    </cfRule>
  </conditionalFormatting>
  <conditionalFormatting sqref="K4">
    <cfRule type="expression" dxfId="188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D372-2EC8-46A0-A6FF-11C53FCD07EE}">
  <sheetPr codeName="Tabelle46">
    <tabColor theme="6" tint="0.59999389629810485"/>
    <pageSetUpPr fitToPage="1"/>
  </sheetPr>
  <dimension ref="A1:U171"/>
  <sheetViews>
    <sheetView showGridLines="0" zoomScaleNormal="100" workbookViewId="0">
      <pane ySplit="10" topLeftCell="A11" activePane="bottomLeft" state="frozen"/>
      <selection activeCell="F38" sqref="F37:F38"/>
      <selection pane="bottomLeft" activeCell="B3" sqref="B3:B5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IF(OR(COUNTIF(K11:K159,"&gt;0")&lt;&gt;COUNT(I11:I159),$O$5=""),"Das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381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916</v>
      </c>
      <c r="C5" s="241"/>
      <c r="D5" s="205" t="s">
        <v>46</v>
      </c>
      <c r="E5" s="209" t="str" cm="1">
        <f t="array" aca="1" ref="E5" ca="1">MID(CELL("dateiname",A2),FIND("]",CELL("dateiname",A2))+7,2)</f>
        <v>1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185</v>
      </c>
      <c r="P6" s="227"/>
      <c r="Q6" s="227"/>
      <c r="R6" s="227"/>
      <c r="S6" s="227"/>
      <c r="T6" s="224" t="s">
        <v>376</v>
      </c>
      <c r="U6" s="225">
        <v>14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COUNTA(I11:I159)</f>
        <v>139</v>
      </c>
      <c r="P7" s="227"/>
      <c r="Q7" s="227"/>
      <c r="R7" s="227"/>
      <c r="S7" s="227"/>
      <c r="T7" s="226" t="s">
        <v>329</v>
      </c>
      <c r="U7" s="229">
        <f>COUNTA(P11:P159)</f>
        <v>130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SUM(H11:H159)</f>
        <v>7313.5499999999993</v>
      </c>
      <c r="I10" s="201"/>
      <c r="J10" s="200" t="s">
        <v>59</v>
      </c>
      <c r="K10" s="202">
        <f>IFERROR(L10/M10,0)</f>
        <v>0</v>
      </c>
      <c r="L10" s="203">
        <f>SUM(L11:L159)</f>
        <v>833291.37680000032</v>
      </c>
      <c r="M10" s="203">
        <f>SUM(M11:M159)</f>
        <v>0</v>
      </c>
      <c r="N10" s="199"/>
      <c r="O10" s="203">
        <f>SUM(O11:O159)</f>
        <v>0</v>
      </c>
      <c r="P10" s="200" t="s">
        <v>59</v>
      </c>
      <c r="Q10" s="202">
        <f>IFERROR(R10/S10,0)</f>
        <v>0</v>
      </c>
      <c r="R10" s="203">
        <f>SUM(R11:R159)</f>
        <v>6944.989999999998</v>
      </c>
      <c r="S10" s="203">
        <f>SUM(S11:S159)</f>
        <v>0</v>
      </c>
      <c r="T10" s="199"/>
      <c r="U10" s="203">
        <f>SUM(U11:U159)</f>
        <v>0</v>
      </c>
    </row>
    <row r="11" spans="1:21" s="45" customFormat="1" ht="24">
      <c r="A11" s="37">
        <v>1</v>
      </c>
      <c r="B11" s="46" t="s">
        <v>381</v>
      </c>
      <c r="C11" s="248">
        <v>0</v>
      </c>
      <c r="D11" s="248">
        <v>53</v>
      </c>
      <c r="E11" s="38" t="s">
        <v>215</v>
      </c>
      <c r="F11" s="38" t="s">
        <v>332</v>
      </c>
      <c r="G11" s="39" t="s">
        <v>75</v>
      </c>
      <c r="H11" s="40">
        <v>29.25</v>
      </c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45" customFormat="1" ht="24">
      <c r="A12" s="37">
        <f>MAX($A$11:A11)+1</f>
        <v>2</v>
      </c>
      <c r="B12" s="46" t="s">
        <v>381</v>
      </c>
      <c r="C12" s="248">
        <v>0</v>
      </c>
      <c r="D12" s="248">
        <v>52</v>
      </c>
      <c r="E12" s="38" t="s">
        <v>333</v>
      </c>
      <c r="F12" s="38" t="s">
        <v>71</v>
      </c>
      <c r="G12" s="39" t="s">
        <v>37</v>
      </c>
      <c r="H12" s="40">
        <v>13.93</v>
      </c>
      <c r="I12" s="39">
        <v>1</v>
      </c>
      <c r="J12" s="41">
        <v>40.18</v>
      </c>
      <c r="K12" s="42"/>
      <c r="L12" s="43">
        <f t="shared" ref="L12" si="0">H12*J12</f>
        <v>559.70740000000001</v>
      </c>
      <c r="M12" s="43">
        <f t="shared" ref="M12" si="1">IFERROR(L12/K12,0)</f>
        <v>0</v>
      </c>
      <c r="N12" s="44">
        <f t="shared" ref="N12" si="2">IF(O12&gt;0,O12/J12,0)</f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ref="R12:R75" si="3">H12*P12</f>
        <v>13.93</v>
      </c>
      <c r="S12" s="43">
        <f t="shared" ref="S12:S74" si="4">IFERROR(R12/Q12,0)</f>
        <v>0</v>
      </c>
      <c r="T12" s="44">
        <f t="shared" ref="T12:T74" si="5">IF(U12&gt;0,U12/P12,0)</f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381</v>
      </c>
      <c r="C13" s="248">
        <v>0</v>
      </c>
      <c r="D13" s="248">
        <v>51</v>
      </c>
      <c r="E13" s="38" t="s">
        <v>146</v>
      </c>
      <c r="F13" s="38" t="s">
        <v>69</v>
      </c>
      <c r="G13" s="39" t="s">
        <v>88</v>
      </c>
      <c r="H13" s="40">
        <v>11.81</v>
      </c>
      <c r="I13" s="39">
        <v>5</v>
      </c>
      <c r="J13" s="41">
        <v>187.75</v>
      </c>
      <c r="K13" s="42"/>
      <c r="L13" s="43">
        <f t="shared" ref="L13:L15" si="6">H13*J13</f>
        <v>2217.3274999999999</v>
      </c>
      <c r="M13" s="43">
        <f t="shared" ref="M13:M15" si="7">IFERROR(L13/K13,0)</f>
        <v>0</v>
      </c>
      <c r="N13" s="44">
        <f t="shared" ref="N13:N15" si="8">IF(O13&gt;0,O13/J13,0)</f>
        <v>0</v>
      </c>
      <c r="O13" s="43">
        <f t="shared" ref="O13:O15" si="9">ROUND(M13*SVS_UR_1_1,2)</f>
        <v>0</v>
      </c>
      <c r="P13" s="41">
        <f t="shared" ref="P13:P20" si="10">IF(I13&gt;=1,1,0)</f>
        <v>1</v>
      </c>
      <c r="Q13" s="42"/>
      <c r="R13" s="43">
        <f t="shared" si="3"/>
        <v>11.81</v>
      </c>
      <c r="S13" s="43">
        <f t="shared" si="4"/>
        <v>0</v>
      </c>
      <c r="T13" s="44">
        <f t="shared" si="5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381</v>
      </c>
      <c r="C14" s="248">
        <v>0</v>
      </c>
      <c r="D14" s="248">
        <v>50</v>
      </c>
      <c r="E14" s="38" t="s">
        <v>146</v>
      </c>
      <c r="F14" s="38" t="s">
        <v>69</v>
      </c>
      <c r="G14" s="39" t="s">
        <v>88</v>
      </c>
      <c r="H14" s="40">
        <v>13.33</v>
      </c>
      <c r="I14" s="39">
        <v>5</v>
      </c>
      <c r="J14" s="41">
        <v>187.75</v>
      </c>
      <c r="K14" s="42"/>
      <c r="L14" s="43">
        <f t="shared" si="6"/>
        <v>2502.7075</v>
      </c>
      <c r="M14" s="43">
        <f t="shared" si="7"/>
        <v>0</v>
      </c>
      <c r="N14" s="44">
        <f t="shared" si="8"/>
        <v>0</v>
      </c>
      <c r="O14" s="43">
        <f t="shared" si="9"/>
        <v>0</v>
      </c>
      <c r="P14" s="41">
        <f t="shared" si="10"/>
        <v>1</v>
      </c>
      <c r="Q14" s="42"/>
      <c r="R14" s="43">
        <f t="shared" si="3"/>
        <v>13.33</v>
      </c>
      <c r="S14" s="43">
        <f t="shared" si="4"/>
        <v>0</v>
      </c>
      <c r="T14" s="44">
        <f t="shared" si="5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381</v>
      </c>
      <c r="C15" s="248">
        <v>0</v>
      </c>
      <c r="D15" s="248">
        <v>49</v>
      </c>
      <c r="E15" s="38" t="s">
        <v>232</v>
      </c>
      <c r="F15" s="38" t="s">
        <v>332</v>
      </c>
      <c r="G15" s="39" t="s">
        <v>65</v>
      </c>
      <c r="H15" s="40">
        <v>65.099999999999994</v>
      </c>
      <c r="I15" s="39">
        <v>3</v>
      </c>
      <c r="J15" s="41">
        <v>112.65</v>
      </c>
      <c r="K15" s="42"/>
      <c r="L15" s="43">
        <f t="shared" si="6"/>
        <v>7333.5149999999994</v>
      </c>
      <c r="M15" s="43">
        <f t="shared" si="7"/>
        <v>0</v>
      </c>
      <c r="N15" s="44">
        <f t="shared" si="8"/>
        <v>0</v>
      </c>
      <c r="O15" s="43">
        <f t="shared" si="9"/>
        <v>0</v>
      </c>
      <c r="P15" s="41">
        <f t="shared" si="10"/>
        <v>1</v>
      </c>
      <c r="Q15" s="42"/>
      <c r="R15" s="43">
        <f t="shared" si="3"/>
        <v>65.099999999999994</v>
      </c>
      <c r="S15" s="43">
        <f t="shared" si="4"/>
        <v>0</v>
      </c>
      <c r="T15" s="44">
        <f t="shared" si="5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381</v>
      </c>
      <c r="C16" s="248">
        <v>0</v>
      </c>
      <c r="D16" s="248">
        <v>48</v>
      </c>
      <c r="E16" s="38" t="s">
        <v>235</v>
      </c>
      <c r="F16" s="38" t="s">
        <v>71</v>
      </c>
      <c r="G16" s="39" t="s">
        <v>65</v>
      </c>
      <c r="H16" s="40">
        <v>86.48</v>
      </c>
      <c r="I16" s="39">
        <v>3</v>
      </c>
      <c r="J16" s="41">
        <v>112.65</v>
      </c>
      <c r="K16" s="42"/>
      <c r="L16" s="43">
        <f t="shared" ref="L16:L79" si="11">H16*J16</f>
        <v>9741.9720000000016</v>
      </c>
      <c r="M16" s="43">
        <f t="shared" ref="M16:M79" si="12">IFERROR(L16/K16,0)</f>
        <v>0</v>
      </c>
      <c r="N16" s="44">
        <f t="shared" ref="N16:N79" si="13">IF(O16&gt;0,O16/J16,0)</f>
        <v>0</v>
      </c>
      <c r="O16" s="43">
        <f t="shared" ref="O16:O79" si="14">ROUND(M16*SVS_UR_1_1,2)</f>
        <v>0</v>
      </c>
      <c r="P16" s="41">
        <f t="shared" si="10"/>
        <v>1</v>
      </c>
      <c r="Q16" s="42"/>
      <c r="R16" s="43">
        <f t="shared" si="3"/>
        <v>86.48</v>
      </c>
      <c r="S16" s="43">
        <f t="shared" si="4"/>
        <v>0</v>
      </c>
      <c r="T16" s="44">
        <f t="shared" si="5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381</v>
      </c>
      <c r="C17" s="248">
        <v>0</v>
      </c>
      <c r="D17" s="248">
        <v>47</v>
      </c>
      <c r="E17" s="38" t="s">
        <v>333</v>
      </c>
      <c r="F17" s="38" t="s">
        <v>71</v>
      </c>
      <c r="G17" s="39" t="s">
        <v>37</v>
      </c>
      <c r="H17" s="40">
        <v>10.35</v>
      </c>
      <c r="I17" s="39">
        <v>1</v>
      </c>
      <c r="J17" s="41">
        <v>40.18</v>
      </c>
      <c r="K17" s="42"/>
      <c r="L17" s="43">
        <f t="shared" si="11"/>
        <v>415.863</v>
      </c>
      <c r="M17" s="43">
        <f t="shared" si="12"/>
        <v>0</v>
      </c>
      <c r="N17" s="44">
        <f t="shared" si="13"/>
        <v>0</v>
      </c>
      <c r="O17" s="43">
        <f t="shared" si="14"/>
        <v>0</v>
      </c>
      <c r="P17" s="41">
        <f t="shared" si="10"/>
        <v>1</v>
      </c>
      <c r="Q17" s="42"/>
      <c r="R17" s="43">
        <f t="shared" si="3"/>
        <v>10.35</v>
      </c>
      <c r="S17" s="43">
        <f t="shared" si="4"/>
        <v>0</v>
      </c>
      <c r="T17" s="44">
        <f t="shared" si="5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381</v>
      </c>
      <c r="C18" s="248">
        <v>0</v>
      </c>
      <c r="D18" s="248">
        <v>46</v>
      </c>
      <c r="E18" s="38" t="s">
        <v>334</v>
      </c>
      <c r="F18" s="38" t="s">
        <v>71</v>
      </c>
      <c r="G18" s="39" t="s">
        <v>42</v>
      </c>
      <c r="H18" s="40">
        <v>30.6</v>
      </c>
      <c r="I18" s="39">
        <v>0.23</v>
      </c>
      <c r="J18" s="41">
        <v>12</v>
      </c>
      <c r="K18" s="42"/>
      <c r="L18" s="43">
        <f t="shared" si="11"/>
        <v>367.20000000000005</v>
      </c>
      <c r="M18" s="43">
        <f t="shared" si="12"/>
        <v>0</v>
      </c>
      <c r="N18" s="44">
        <f t="shared" si="13"/>
        <v>0</v>
      </c>
      <c r="O18" s="43">
        <f t="shared" si="14"/>
        <v>0</v>
      </c>
      <c r="P18" s="138"/>
      <c r="Q18" s="138"/>
      <c r="R18" s="138"/>
      <c r="S18" s="138"/>
      <c r="T18" s="138"/>
      <c r="U18" s="138"/>
    </row>
    <row r="19" spans="1:21" s="45" customFormat="1" ht="24">
      <c r="A19" s="37">
        <f>MAX($A$11:A18)+1</f>
        <v>9</v>
      </c>
      <c r="B19" s="46" t="s">
        <v>381</v>
      </c>
      <c r="C19" s="248">
        <v>0</v>
      </c>
      <c r="D19" s="248">
        <v>45</v>
      </c>
      <c r="E19" s="38" t="s">
        <v>335</v>
      </c>
      <c r="F19" s="38" t="s">
        <v>71</v>
      </c>
      <c r="G19" s="39" t="s">
        <v>37</v>
      </c>
      <c r="H19" s="40">
        <v>13.93</v>
      </c>
      <c r="I19" s="39">
        <v>1</v>
      </c>
      <c r="J19" s="41">
        <v>40.18</v>
      </c>
      <c r="K19" s="42"/>
      <c r="L19" s="43">
        <f t="shared" si="11"/>
        <v>559.70740000000001</v>
      </c>
      <c r="M19" s="43">
        <f t="shared" si="12"/>
        <v>0</v>
      </c>
      <c r="N19" s="44">
        <f t="shared" si="13"/>
        <v>0</v>
      </c>
      <c r="O19" s="43">
        <f t="shared" si="14"/>
        <v>0</v>
      </c>
      <c r="P19" s="41">
        <f t="shared" si="10"/>
        <v>1</v>
      </c>
      <c r="Q19" s="42"/>
      <c r="R19" s="43">
        <f t="shared" si="3"/>
        <v>13.93</v>
      </c>
      <c r="S19" s="43">
        <f t="shared" si="4"/>
        <v>0</v>
      </c>
      <c r="T19" s="44">
        <f t="shared" si="5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381</v>
      </c>
      <c r="C20" s="248">
        <v>0</v>
      </c>
      <c r="D20" s="248">
        <v>44</v>
      </c>
      <c r="E20" s="38" t="s">
        <v>235</v>
      </c>
      <c r="F20" s="38" t="s">
        <v>71</v>
      </c>
      <c r="G20" s="39" t="s">
        <v>65</v>
      </c>
      <c r="H20" s="40">
        <v>13.93</v>
      </c>
      <c r="I20" s="39">
        <v>3</v>
      </c>
      <c r="J20" s="41">
        <v>112.65</v>
      </c>
      <c r="K20" s="42"/>
      <c r="L20" s="43">
        <f t="shared" si="11"/>
        <v>1569.2145</v>
      </c>
      <c r="M20" s="43">
        <f t="shared" si="12"/>
        <v>0</v>
      </c>
      <c r="N20" s="44">
        <f t="shared" si="13"/>
        <v>0</v>
      </c>
      <c r="O20" s="43">
        <f t="shared" si="14"/>
        <v>0</v>
      </c>
      <c r="P20" s="41">
        <f t="shared" si="10"/>
        <v>1</v>
      </c>
      <c r="Q20" s="42"/>
      <c r="R20" s="43">
        <f t="shared" si="3"/>
        <v>13.93</v>
      </c>
      <c r="S20" s="43">
        <f t="shared" si="4"/>
        <v>0</v>
      </c>
      <c r="T20" s="44">
        <f t="shared" si="5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381</v>
      </c>
      <c r="C21" s="248">
        <v>0</v>
      </c>
      <c r="D21" s="248">
        <v>43</v>
      </c>
      <c r="E21" s="38" t="s">
        <v>215</v>
      </c>
      <c r="F21" s="38" t="s">
        <v>332</v>
      </c>
      <c r="G21" s="39" t="s">
        <v>75</v>
      </c>
      <c r="H21" s="40">
        <v>24.62</v>
      </c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</row>
    <row r="22" spans="1:21" s="45" customFormat="1" ht="24">
      <c r="A22" s="37">
        <f>MAX($A$11:A21)+1</f>
        <v>12</v>
      </c>
      <c r="B22" s="46" t="s">
        <v>381</v>
      </c>
      <c r="C22" s="248">
        <v>0</v>
      </c>
      <c r="D22" s="248">
        <v>42</v>
      </c>
      <c r="E22" s="38" t="s">
        <v>336</v>
      </c>
      <c r="F22" s="38" t="s">
        <v>332</v>
      </c>
      <c r="G22" s="39" t="s">
        <v>65</v>
      </c>
      <c r="H22" s="40">
        <v>65.86</v>
      </c>
      <c r="I22" s="39">
        <v>3</v>
      </c>
      <c r="J22" s="41">
        <v>112.65</v>
      </c>
      <c r="K22" s="42"/>
      <c r="L22" s="43">
        <f t="shared" si="11"/>
        <v>7419.1289999999999</v>
      </c>
      <c r="M22" s="43">
        <f t="shared" si="12"/>
        <v>0</v>
      </c>
      <c r="N22" s="44">
        <f t="shared" si="13"/>
        <v>0</v>
      </c>
      <c r="O22" s="43">
        <f t="shared" si="14"/>
        <v>0</v>
      </c>
      <c r="P22" s="41">
        <f t="shared" ref="P22:P27" si="15">IF(I22&gt;=1,1,0)</f>
        <v>1</v>
      </c>
      <c r="Q22" s="42"/>
      <c r="R22" s="43">
        <f t="shared" si="3"/>
        <v>65.86</v>
      </c>
      <c r="S22" s="43">
        <f t="shared" si="4"/>
        <v>0</v>
      </c>
      <c r="T22" s="44">
        <f t="shared" si="5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381</v>
      </c>
      <c r="C23" s="248">
        <v>0</v>
      </c>
      <c r="D23" s="248">
        <v>41</v>
      </c>
      <c r="E23" s="38" t="s">
        <v>337</v>
      </c>
      <c r="F23" s="38" t="s">
        <v>332</v>
      </c>
      <c r="G23" s="39" t="s">
        <v>65</v>
      </c>
      <c r="H23" s="40">
        <v>54.9</v>
      </c>
      <c r="I23" s="39">
        <v>3</v>
      </c>
      <c r="J23" s="41">
        <v>112.65</v>
      </c>
      <c r="K23" s="42"/>
      <c r="L23" s="43">
        <f t="shared" si="11"/>
        <v>6184.4850000000006</v>
      </c>
      <c r="M23" s="43">
        <f t="shared" si="12"/>
        <v>0</v>
      </c>
      <c r="N23" s="44">
        <f t="shared" si="13"/>
        <v>0</v>
      </c>
      <c r="O23" s="43">
        <f t="shared" si="14"/>
        <v>0</v>
      </c>
      <c r="P23" s="41">
        <f t="shared" si="15"/>
        <v>1</v>
      </c>
      <c r="Q23" s="42"/>
      <c r="R23" s="43">
        <f t="shared" si="3"/>
        <v>54.9</v>
      </c>
      <c r="S23" s="43">
        <f t="shared" si="4"/>
        <v>0</v>
      </c>
      <c r="T23" s="44">
        <f t="shared" si="5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381</v>
      </c>
      <c r="C24" s="248">
        <v>0</v>
      </c>
      <c r="D24" s="248">
        <v>40</v>
      </c>
      <c r="E24" s="38" t="s">
        <v>338</v>
      </c>
      <c r="F24" s="38" t="s">
        <v>332</v>
      </c>
      <c r="G24" s="39" t="s">
        <v>37</v>
      </c>
      <c r="H24" s="40">
        <v>13.93</v>
      </c>
      <c r="I24" s="39">
        <v>1</v>
      </c>
      <c r="J24" s="41">
        <v>40.18</v>
      </c>
      <c r="K24" s="42"/>
      <c r="L24" s="43">
        <f t="shared" si="11"/>
        <v>559.70740000000001</v>
      </c>
      <c r="M24" s="43">
        <f t="shared" si="12"/>
        <v>0</v>
      </c>
      <c r="N24" s="44">
        <f t="shared" si="13"/>
        <v>0</v>
      </c>
      <c r="O24" s="43">
        <f t="shared" si="14"/>
        <v>0</v>
      </c>
      <c r="P24" s="41">
        <f t="shared" si="15"/>
        <v>1</v>
      </c>
      <c r="Q24" s="42"/>
      <c r="R24" s="43">
        <f t="shared" si="3"/>
        <v>13.93</v>
      </c>
      <c r="S24" s="43">
        <f t="shared" si="4"/>
        <v>0</v>
      </c>
      <c r="T24" s="44">
        <f t="shared" si="5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381</v>
      </c>
      <c r="C25" s="248">
        <v>0</v>
      </c>
      <c r="D25" s="248">
        <v>39</v>
      </c>
      <c r="E25" s="38" t="s">
        <v>232</v>
      </c>
      <c r="F25" s="38" t="s">
        <v>71</v>
      </c>
      <c r="G25" s="39" t="s">
        <v>65</v>
      </c>
      <c r="H25" s="40">
        <v>65.86</v>
      </c>
      <c r="I25" s="39">
        <v>3</v>
      </c>
      <c r="J25" s="41">
        <v>112.65</v>
      </c>
      <c r="K25" s="42"/>
      <c r="L25" s="43">
        <f t="shared" si="11"/>
        <v>7419.1289999999999</v>
      </c>
      <c r="M25" s="43">
        <f t="shared" si="12"/>
        <v>0</v>
      </c>
      <c r="N25" s="44">
        <f t="shared" si="13"/>
        <v>0</v>
      </c>
      <c r="O25" s="43">
        <f t="shared" si="14"/>
        <v>0</v>
      </c>
      <c r="P25" s="41">
        <f t="shared" si="15"/>
        <v>1</v>
      </c>
      <c r="Q25" s="42"/>
      <c r="R25" s="43">
        <f t="shared" si="3"/>
        <v>65.86</v>
      </c>
      <c r="S25" s="43">
        <f t="shared" si="4"/>
        <v>0</v>
      </c>
      <c r="T25" s="44">
        <f t="shared" si="5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381</v>
      </c>
      <c r="C26" s="248">
        <v>0</v>
      </c>
      <c r="D26" s="248">
        <v>38</v>
      </c>
      <c r="E26" s="38" t="s">
        <v>339</v>
      </c>
      <c r="F26" s="38" t="s">
        <v>71</v>
      </c>
      <c r="G26" s="39" t="s">
        <v>37</v>
      </c>
      <c r="H26" s="40">
        <v>13.97</v>
      </c>
      <c r="I26" s="39">
        <v>1</v>
      </c>
      <c r="J26" s="41">
        <v>40.18</v>
      </c>
      <c r="K26" s="42"/>
      <c r="L26" s="43">
        <f t="shared" si="11"/>
        <v>561.31460000000004</v>
      </c>
      <c r="M26" s="43">
        <f t="shared" si="12"/>
        <v>0</v>
      </c>
      <c r="N26" s="44">
        <f t="shared" si="13"/>
        <v>0</v>
      </c>
      <c r="O26" s="43">
        <f t="shared" si="14"/>
        <v>0</v>
      </c>
      <c r="P26" s="41">
        <f t="shared" si="15"/>
        <v>1</v>
      </c>
      <c r="Q26" s="42"/>
      <c r="R26" s="43">
        <f t="shared" si="3"/>
        <v>13.97</v>
      </c>
      <c r="S26" s="43">
        <f t="shared" si="4"/>
        <v>0</v>
      </c>
      <c r="T26" s="44">
        <f t="shared" si="5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381</v>
      </c>
      <c r="C27" s="248">
        <v>0</v>
      </c>
      <c r="D27" s="248">
        <v>37</v>
      </c>
      <c r="E27" s="38" t="s">
        <v>254</v>
      </c>
      <c r="F27" s="38" t="s">
        <v>71</v>
      </c>
      <c r="G27" s="39" t="s">
        <v>94</v>
      </c>
      <c r="H27" s="40">
        <v>27.77</v>
      </c>
      <c r="I27" s="39">
        <v>5</v>
      </c>
      <c r="J27" s="41">
        <v>187.75</v>
      </c>
      <c r="K27" s="42"/>
      <c r="L27" s="43">
        <f t="shared" si="11"/>
        <v>5213.8175000000001</v>
      </c>
      <c r="M27" s="43">
        <f t="shared" si="12"/>
        <v>0</v>
      </c>
      <c r="N27" s="44">
        <f t="shared" si="13"/>
        <v>0</v>
      </c>
      <c r="O27" s="43">
        <f t="shared" si="14"/>
        <v>0</v>
      </c>
      <c r="P27" s="41">
        <f t="shared" si="15"/>
        <v>1</v>
      </c>
      <c r="Q27" s="42"/>
      <c r="R27" s="43">
        <f t="shared" si="3"/>
        <v>27.77</v>
      </c>
      <c r="S27" s="43">
        <f t="shared" si="4"/>
        <v>0</v>
      </c>
      <c r="T27" s="44">
        <f t="shared" si="5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381</v>
      </c>
      <c r="C28" s="248">
        <v>0</v>
      </c>
      <c r="D28" s="248">
        <v>36</v>
      </c>
      <c r="E28" s="38" t="s">
        <v>100</v>
      </c>
      <c r="F28" s="38" t="s">
        <v>332</v>
      </c>
      <c r="G28" s="39" t="s">
        <v>75</v>
      </c>
      <c r="H28" s="40">
        <v>14.17</v>
      </c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</row>
    <row r="29" spans="1:21" s="45" customFormat="1" ht="24">
      <c r="A29" s="37">
        <f>MAX($A$11:A28)+1</f>
        <v>19</v>
      </c>
      <c r="B29" s="46" t="s">
        <v>381</v>
      </c>
      <c r="C29" s="248">
        <v>0</v>
      </c>
      <c r="D29" s="248">
        <v>35</v>
      </c>
      <c r="E29" s="38" t="s">
        <v>340</v>
      </c>
      <c r="F29" s="38" t="s">
        <v>332</v>
      </c>
      <c r="G29" s="39" t="s">
        <v>42</v>
      </c>
      <c r="H29" s="40">
        <v>11.02</v>
      </c>
      <c r="I29" s="39">
        <v>0.23</v>
      </c>
      <c r="J29" s="41">
        <v>12</v>
      </c>
      <c r="K29" s="42"/>
      <c r="L29" s="43">
        <f t="shared" si="11"/>
        <v>132.24</v>
      </c>
      <c r="M29" s="43">
        <f t="shared" si="12"/>
        <v>0</v>
      </c>
      <c r="N29" s="44">
        <f t="shared" si="13"/>
        <v>0</v>
      </c>
      <c r="O29" s="43">
        <f t="shared" si="14"/>
        <v>0</v>
      </c>
      <c r="P29" s="138"/>
      <c r="Q29" s="138"/>
      <c r="R29" s="138"/>
      <c r="S29" s="138"/>
      <c r="T29" s="138"/>
      <c r="U29" s="138"/>
    </row>
    <row r="30" spans="1:21" s="45" customFormat="1" ht="24">
      <c r="A30" s="37">
        <f>MAX($A$11:A29)+1</f>
        <v>20</v>
      </c>
      <c r="B30" s="46" t="s">
        <v>381</v>
      </c>
      <c r="C30" s="248">
        <v>0</v>
      </c>
      <c r="D30" s="248">
        <v>34</v>
      </c>
      <c r="E30" s="38" t="s">
        <v>82</v>
      </c>
      <c r="F30" s="38" t="s">
        <v>71</v>
      </c>
      <c r="G30" s="39" t="s">
        <v>81</v>
      </c>
      <c r="H30" s="40">
        <v>126.33</v>
      </c>
      <c r="I30" s="39">
        <v>5</v>
      </c>
      <c r="J30" s="41">
        <v>187.75</v>
      </c>
      <c r="K30" s="42"/>
      <c r="L30" s="43">
        <f t="shared" si="11"/>
        <v>23718.4575</v>
      </c>
      <c r="M30" s="43">
        <f t="shared" si="12"/>
        <v>0</v>
      </c>
      <c r="N30" s="44">
        <f t="shared" si="13"/>
        <v>0</v>
      </c>
      <c r="O30" s="43">
        <f t="shared" si="14"/>
        <v>0</v>
      </c>
      <c r="P30" s="41">
        <f t="shared" ref="P30:P44" si="16">IF(I30&gt;=1,1,0)</f>
        <v>1</v>
      </c>
      <c r="Q30" s="42"/>
      <c r="R30" s="43">
        <f t="shared" si="3"/>
        <v>126.33</v>
      </c>
      <c r="S30" s="43">
        <f t="shared" si="4"/>
        <v>0</v>
      </c>
      <c r="T30" s="44">
        <f t="shared" si="5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381</v>
      </c>
      <c r="C31" s="248">
        <v>0</v>
      </c>
      <c r="D31" s="248">
        <v>33</v>
      </c>
      <c r="E31" s="38" t="s">
        <v>341</v>
      </c>
      <c r="F31" s="38" t="s">
        <v>71</v>
      </c>
      <c r="G31" s="39" t="s">
        <v>65</v>
      </c>
      <c r="H31" s="40">
        <v>86.36</v>
      </c>
      <c r="I31" s="39">
        <v>3</v>
      </c>
      <c r="J31" s="41">
        <v>112.65</v>
      </c>
      <c r="K31" s="42"/>
      <c r="L31" s="43">
        <f t="shared" si="11"/>
        <v>9728.4539999999997</v>
      </c>
      <c r="M31" s="43">
        <f t="shared" si="12"/>
        <v>0</v>
      </c>
      <c r="N31" s="44">
        <f t="shared" si="13"/>
        <v>0</v>
      </c>
      <c r="O31" s="43">
        <f t="shared" si="14"/>
        <v>0</v>
      </c>
      <c r="P31" s="41">
        <f t="shared" si="16"/>
        <v>1</v>
      </c>
      <c r="Q31" s="42"/>
      <c r="R31" s="43">
        <f t="shared" si="3"/>
        <v>86.36</v>
      </c>
      <c r="S31" s="43">
        <f t="shared" si="4"/>
        <v>0</v>
      </c>
      <c r="T31" s="44">
        <f t="shared" si="5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381</v>
      </c>
      <c r="C32" s="248">
        <v>0</v>
      </c>
      <c r="D32" s="248">
        <v>32</v>
      </c>
      <c r="E32" s="38" t="s">
        <v>342</v>
      </c>
      <c r="F32" s="38" t="s">
        <v>71</v>
      </c>
      <c r="G32" s="39" t="s">
        <v>37</v>
      </c>
      <c r="H32" s="40">
        <v>40.53</v>
      </c>
      <c r="I32" s="39">
        <v>1</v>
      </c>
      <c r="J32" s="41">
        <v>40.18</v>
      </c>
      <c r="K32" s="42"/>
      <c r="L32" s="43">
        <f t="shared" si="11"/>
        <v>1628.4954</v>
      </c>
      <c r="M32" s="43">
        <f t="shared" si="12"/>
        <v>0</v>
      </c>
      <c r="N32" s="44">
        <f t="shared" si="13"/>
        <v>0</v>
      </c>
      <c r="O32" s="43">
        <f t="shared" si="14"/>
        <v>0</v>
      </c>
      <c r="P32" s="41">
        <f t="shared" si="16"/>
        <v>1</v>
      </c>
      <c r="Q32" s="42"/>
      <c r="R32" s="43">
        <f t="shared" si="3"/>
        <v>40.53</v>
      </c>
      <c r="S32" s="43">
        <f t="shared" si="4"/>
        <v>0</v>
      </c>
      <c r="T32" s="44">
        <f t="shared" si="5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381</v>
      </c>
      <c r="C33" s="248">
        <v>0</v>
      </c>
      <c r="D33" s="248">
        <v>31</v>
      </c>
      <c r="E33" s="38" t="s">
        <v>341</v>
      </c>
      <c r="F33" s="38" t="s">
        <v>71</v>
      </c>
      <c r="G33" s="39" t="s">
        <v>65</v>
      </c>
      <c r="H33" s="40">
        <v>65.569999999999993</v>
      </c>
      <c r="I33" s="39">
        <v>3</v>
      </c>
      <c r="J33" s="41">
        <v>112.65</v>
      </c>
      <c r="K33" s="42"/>
      <c r="L33" s="43">
        <f t="shared" si="11"/>
        <v>7386.4604999999992</v>
      </c>
      <c r="M33" s="43">
        <f t="shared" si="12"/>
        <v>0</v>
      </c>
      <c r="N33" s="44">
        <f t="shared" si="13"/>
        <v>0</v>
      </c>
      <c r="O33" s="43">
        <f t="shared" si="14"/>
        <v>0</v>
      </c>
      <c r="P33" s="41">
        <f t="shared" si="16"/>
        <v>1</v>
      </c>
      <c r="Q33" s="42"/>
      <c r="R33" s="43">
        <f t="shared" si="3"/>
        <v>65.569999999999993</v>
      </c>
      <c r="S33" s="43">
        <f t="shared" si="4"/>
        <v>0</v>
      </c>
      <c r="T33" s="44">
        <f t="shared" si="5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381</v>
      </c>
      <c r="C34" s="248">
        <v>0</v>
      </c>
      <c r="D34" s="248">
        <v>30</v>
      </c>
      <c r="E34" s="38" t="s">
        <v>343</v>
      </c>
      <c r="F34" s="38" t="s">
        <v>71</v>
      </c>
      <c r="G34" s="39" t="s">
        <v>65</v>
      </c>
      <c r="H34" s="40">
        <v>65.099999999999994</v>
      </c>
      <c r="I34" s="39">
        <v>3</v>
      </c>
      <c r="J34" s="41">
        <v>112.65</v>
      </c>
      <c r="K34" s="42"/>
      <c r="L34" s="43">
        <f t="shared" si="11"/>
        <v>7333.5149999999994</v>
      </c>
      <c r="M34" s="43">
        <f t="shared" si="12"/>
        <v>0</v>
      </c>
      <c r="N34" s="44">
        <f t="shared" si="13"/>
        <v>0</v>
      </c>
      <c r="O34" s="43">
        <f t="shared" si="14"/>
        <v>0</v>
      </c>
      <c r="P34" s="41">
        <f t="shared" si="16"/>
        <v>1</v>
      </c>
      <c r="Q34" s="42"/>
      <c r="R34" s="43">
        <f t="shared" si="3"/>
        <v>65.099999999999994</v>
      </c>
      <c r="S34" s="43">
        <f t="shared" si="4"/>
        <v>0</v>
      </c>
      <c r="T34" s="44">
        <f t="shared" si="5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381</v>
      </c>
      <c r="C35" s="248">
        <v>0</v>
      </c>
      <c r="D35" s="248">
        <v>29</v>
      </c>
      <c r="E35" s="38" t="s">
        <v>344</v>
      </c>
      <c r="F35" s="38" t="s">
        <v>71</v>
      </c>
      <c r="G35" s="39" t="s">
        <v>42</v>
      </c>
      <c r="H35" s="40">
        <v>33.35</v>
      </c>
      <c r="I35" s="39">
        <v>0.23</v>
      </c>
      <c r="J35" s="41">
        <v>12</v>
      </c>
      <c r="K35" s="42"/>
      <c r="L35" s="43">
        <f t="shared" si="11"/>
        <v>400.20000000000005</v>
      </c>
      <c r="M35" s="43">
        <f t="shared" si="12"/>
        <v>0</v>
      </c>
      <c r="N35" s="44">
        <f t="shared" si="13"/>
        <v>0</v>
      </c>
      <c r="O35" s="43">
        <f t="shared" si="14"/>
        <v>0</v>
      </c>
      <c r="P35" s="138"/>
      <c r="Q35" s="138"/>
      <c r="R35" s="138"/>
      <c r="S35" s="138"/>
      <c r="T35" s="138"/>
      <c r="U35" s="138"/>
    </row>
    <row r="36" spans="1:21" s="45" customFormat="1" ht="24">
      <c r="A36" s="37">
        <f>MAX($A$11:A35)+1</f>
        <v>26</v>
      </c>
      <c r="B36" s="46" t="s">
        <v>381</v>
      </c>
      <c r="C36" s="248">
        <v>0</v>
      </c>
      <c r="D36" s="248">
        <v>28</v>
      </c>
      <c r="E36" s="38" t="s">
        <v>345</v>
      </c>
      <c r="F36" s="38" t="s">
        <v>71</v>
      </c>
      <c r="G36" s="39" t="s">
        <v>37</v>
      </c>
      <c r="H36" s="40">
        <v>33.35</v>
      </c>
      <c r="I36" s="39">
        <v>1</v>
      </c>
      <c r="J36" s="41">
        <v>40.18</v>
      </c>
      <c r="K36" s="42"/>
      <c r="L36" s="43">
        <f t="shared" si="11"/>
        <v>1340.0030000000002</v>
      </c>
      <c r="M36" s="43">
        <f t="shared" si="12"/>
        <v>0</v>
      </c>
      <c r="N36" s="44">
        <f t="shared" si="13"/>
        <v>0</v>
      </c>
      <c r="O36" s="43">
        <f t="shared" si="14"/>
        <v>0</v>
      </c>
      <c r="P36" s="41">
        <f t="shared" si="16"/>
        <v>1</v>
      </c>
      <c r="Q36" s="42"/>
      <c r="R36" s="43">
        <f t="shared" si="3"/>
        <v>33.35</v>
      </c>
      <c r="S36" s="43">
        <f t="shared" si="4"/>
        <v>0</v>
      </c>
      <c r="T36" s="44">
        <f t="shared" si="5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381</v>
      </c>
      <c r="C37" s="248">
        <v>0</v>
      </c>
      <c r="D37" s="248">
        <v>27</v>
      </c>
      <c r="E37" s="38" t="s">
        <v>346</v>
      </c>
      <c r="F37" s="38" t="s">
        <v>71</v>
      </c>
      <c r="G37" s="39" t="s">
        <v>65</v>
      </c>
      <c r="H37" s="40">
        <v>65.099999999999994</v>
      </c>
      <c r="I37" s="39">
        <v>3</v>
      </c>
      <c r="J37" s="41">
        <v>112.65</v>
      </c>
      <c r="K37" s="42"/>
      <c r="L37" s="43">
        <f t="shared" si="11"/>
        <v>7333.5149999999994</v>
      </c>
      <c r="M37" s="43">
        <f t="shared" si="12"/>
        <v>0</v>
      </c>
      <c r="N37" s="44">
        <f t="shared" si="13"/>
        <v>0</v>
      </c>
      <c r="O37" s="43">
        <f t="shared" si="14"/>
        <v>0</v>
      </c>
      <c r="P37" s="41">
        <f t="shared" si="16"/>
        <v>1</v>
      </c>
      <c r="Q37" s="42"/>
      <c r="R37" s="43">
        <f t="shared" si="3"/>
        <v>65.099999999999994</v>
      </c>
      <c r="S37" s="43">
        <f t="shared" si="4"/>
        <v>0</v>
      </c>
      <c r="T37" s="44">
        <f t="shared" si="5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381</v>
      </c>
      <c r="C38" s="248">
        <v>0</v>
      </c>
      <c r="D38" s="248">
        <v>26</v>
      </c>
      <c r="E38" s="38" t="s">
        <v>347</v>
      </c>
      <c r="F38" s="38" t="s">
        <v>71</v>
      </c>
      <c r="G38" s="39" t="s">
        <v>65</v>
      </c>
      <c r="H38" s="40">
        <v>65.569999999999993</v>
      </c>
      <c r="I38" s="39">
        <v>3</v>
      </c>
      <c r="J38" s="41">
        <v>112.65</v>
      </c>
      <c r="K38" s="42"/>
      <c r="L38" s="43">
        <f t="shared" si="11"/>
        <v>7386.4604999999992</v>
      </c>
      <c r="M38" s="43">
        <f t="shared" si="12"/>
        <v>0</v>
      </c>
      <c r="N38" s="44">
        <f t="shared" si="13"/>
        <v>0</v>
      </c>
      <c r="O38" s="43">
        <f t="shared" si="14"/>
        <v>0</v>
      </c>
      <c r="P38" s="41">
        <f t="shared" si="16"/>
        <v>1</v>
      </c>
      <c r="Q38" s="42"/>
      <c r="R38" s="43">
        <f t="shared" si="3"/>
        <v>65.569999999999993</v>
      </c>
      <c r="S38" s="43">
        <f t="shared" si="4"/>
        <v>0</v>
      </c>
      <c r="T38" s="44">
        <f t="shared" si="5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381</v>
      </c>
      <c r="C39" s="248">
        <v>0</v>
      </c>
      <c r="D39" s="248">
        <v>25</v>
      </c>
      <c r="E39" s="38" t="s">
        <v>348</v>
      </c>
      <c r="F39" s="38" t="s">
        <v>71</v>
      </c>
      <c r="G39" s="39" t="s">
        <v>65</v>
      </c>
      <c r="H39" s="40">
        <v>62.44</v>
      </c>
      <c r="I39" s="39">
        <v>3</v>
      </c>
      <c r="J39" s="41">
        <v>112.65</v>
      </c>
      <c r="K39" s="42"/>
      <c r="L39" s="43">
        <f t="shared" si="11"/>
        <v>7033.866</v>
      </c>
      <c r="M39" s="43">
        <f t="shared" si="12"/>
        <v>0</v>
      </c>
      <c r="N39" s="44">
        <f t="shared" si="13"/>
        <v>0</v>
      </c>
      <c r="O39" s="43">
        <f t="shared" si="14"/>
        <v>0</v>
      </c>
      <c r="P39" s="41">
        <f t="shared" si="16"/>
        <v>1</v>
      </c>
      <c r="Q39" s="42"/>
      <c r="R39" s="43">
        <f t="shared" si="3"/>
        <v>62.44</v>
      </c>
      <c r="S39" s="43">
        <f t="shared" si="4"/>
        <v>0</v>
      </c>
      <c r="T39" s="44">
        <f t="shared" si="5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381</v>
      </c>
      <c r="C40" s="248">
        <v>0</v>
      </c>
      <c r="D40" s="248">
        <v>24</v>
      </c>
      <c r="E40" s="38" t="s">
        <v>349</v>
      </c>
      <c r="F40" s="38" t="s">
        <v>103</v>
      </c>
      <c r="G40" s="39" t="s">
        <v>81</v>
      </c>
      <c r="H40" s="40">
        <v>417.98</v>
      </c>
      <c r="I40" s="39">
        <v>5</v>
      </c>
      <c r="J40" s="41">
        <v>187.75</v>
      </c>
      <c r="K40" s="42"/>
      <c r="L40" s="43">
        <f t="shared" si="11"/>
        <v>78475.74500000001</v>
      </c>
      <c r="M40" s="43">
        <f t="shared" si="12"/>
        <v>0</v>
      </c>
      <c r="N40" s="44">
        <f t="shared" si="13"/>
        <v>0</v>
      </c>
      <c r="O40" s="43">
        <f t="shared" si="14"/>
        <v>0</v>
      </c>
      <c r="P40" s="41">
        <f t="shared" si="16"/>
        <v>1</v>
      </c>
      <c r="Q40" s="42"/>
      <c r="R40" s="43">
        <f t="shared" si="3"/>
        <v>417.98</v>
      </c>
      <c r="S40" s="43">
        <f t="shared" si="4"/>
        <v>0</v>
      </c>
      <c r="T40" s="44">
        <f t="shared" si="5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381</v>
      </c>
      <c r="C41" s="248">
        <v>0</v>
      </c>
      <c r="D41" s="248">
        <v>23</v>
      </c>
      <c r="E41" s="38" t="s">
        <v>90</v>
      </c>
      <c r="F41" s="38" t="s">
        <v>71</v>
      </c>
      <c r="G41" s="39" t="s">
        <v>89</v>
      </c>
      <c r="H41" s="40">
        <v>15.14</v>
      </c>
      <c r="I41" s="39">
        <v>5</v>
      </c>
      <c r="J41" s="41">
        <v>187.75</v>
      </c>
      <c r="K41" s="42"/>
      <c r="L41" s="43">
        <f t="shared" si="11"/>
        <v>2842.5350000000003</v>
      </c>
      <c r="M41" s="43">
        <f t="shared" si="12"/>
        <v>0</v>
      </c>
      <c r="N41" s="44">
        <f t="shared" si="13"/>
        <v>0</v>
      </c>
      <c r="O41" s="43">
        <f t="shared" si="14"/>
        <v>0</v>
      </c>
      <c r="P41" s="41">
        <f t="shared" si="16"/>
        <v>1</v>
      </c>
      <c r="Q41" s="42"/>
      <c r="R41" s="43">
        <f t="shared" si="3"/>
        <v>15.14</v>
      </c>
      <c r="S41" s="43">
        <f t="shared" si="4"/>
        <v>0</v>
      </c>
      <c r="T41" s="44">
        <f t="shared" si="5"/>
        <v>0</v>
      </c>
      <c r="U41" s="43" cm="1">
        <f t="array" ref="U41">ROUND(S41*SVS_GrR_1_1,2)</f>
        <v>0</v>
      </c>
    </row>
    <row r="42" spans="1:21" s="45" customFormat="1" ht="24">
      <c r="A42" s="37">
        <f>MAX($A$11:A41)+1</f>
        <v>32</v>
      </c>
      <c r="B42" s="46" t="s">
        <v>381</v>
      </c>
      <c r="C42" s="248">
        <v>0</v>
      </c>
      <c r="D42" s="248">
        <v>22</v>
      </c>
      <c r="E42" s="38" t="s">
        <v>147</v>
      </c>
      <c r="F42" s="38" t="s">
        <v>332</v>
      </c>
      <c r="G42" s="39" t="s">
        <v>42</v>
      </c>
      <c r="H42" s="40">
        <v>15.83</v>
      </c>
      <c r="I42" s="39">
        <v>0.23</v>
      </c>
      <c r="J42" s="41">
        <v>12</v>
      </c>
      <c r="K42" s="42"/>
      <c r="L42" s="43">
        <f t="shared" si="11"/>
        <v>189.96</v>
      </c>
      <c r="M42" s="43">
        <f t="shared" si="12"/>
        <v>0</v>
      </c>
      <c r="N42" s="44">
        <f t="shared" si="13"/>
        <v>0</v>
      </c>
      <c r="O42" s="43">
        <f t="shared" si="14"/>
        <v>0</v>
      </c>
      <c r="P42" s="138"/>
      <c r="Q42" s="138"/>
      <c r="R42" s="138"/>
      <c r="S42" s="138"/>
      <c r="T42" s="138"/>
      <c r="U42" s="138"/>
    </row>
    <row r="43" spans="1:21" s="45" customFormat="1" ht="24">
      <c r="A43" s="37">
        <f>MAX($A$11:A42)+1</f>
        <v>33</v>
      </c>
      <c r="B43" s="46" t="s">
        <v>381</v>
      </c>
      <c r="C43" s="248">
        <v>0</v>
      </c>
      <c r="D43" s="248">
        <v>21</v>
      </c>
      <c r="E43" s="38" t="s">
        <v>252</v>
      </c>
      <c r="F43" s="38" t="s">
        <v>71</v>
      </c>
      <c r="G43" s="39" t="s">
        <v>78</v>
      </c>
      <c r="H43" s="40">
        <v>16.190000000000001</v>
      </c>
      <c r="I43" s="39">
        <v>2</v>
      </c>
      <c r="J43" s="41">
        <v>75.099999999999994</v>
      </c>
      <c r="K43" s="42"/>
      <c r="L43" s="43">
        <f t="shared" si="11"/>
        <v>1215.8689999999999</v>
      </c>
      <c r="M43" s="43">
        <f t="shared" si="12"/>
        <v>0</v>
      </c>
      <c r="N43" s="44">
        <f t="shared" si="13"/>
        <v>0</v>
      </c>
      <c r="O43" s="43">
        <f t="shared" si="14"/>
        <v>0</v>
      </c>
      <c r="P43" s="41">
        <f t="shared" si="16"/>
        <v>1</v>
      </c>
      <c r="Q43" s="42"/>
      <c r="R43" s="43">
        <f t="shared" si="3"/>
        <v>16.190000000000001</v>
      </c>
      <c r="S43" s="43">
        <f t="shared" si="4"/>
        <v>0</v>
      </c>
      <c r="T43" s="44">
        <f t="shared" si="5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381</v>
      </c>
      <c r="C44" s="248">
        <v>0</v>
      </c>
      <c r="D44" s="248">
        <v>20</v>
      </c>
      <c r="E44" s="38" t="s">
        <v>54</v>
      </c>
      <c r="F44" s="38" t="s">
        <v>103</v>
      </c>
      <c r="G44" s="39" t="s">
        <v>81</v>
      </c>
      <c r="H44" s="40">
        <v>33.19</v>
      </c>
      <c r="I44" s="39">
        <v>5</v>
      </c>
      <c r="J44" s="41">
        <v>187.75</v>
      </c>
      <c r="K44" s="42"/>
      <c r="L44" s="43">
        <f t="shared" si="11"/>
        <v>6231.4224999999997</v>
      </c>
      <c r="M44" s="43">
        <f t="shared" si="12"/>
        <v>0</v>
      </c>
      <c r="N44" s="44">
        <f t="shared" si="13"/>
        <v>0</v>
      </c>
      <c r="O44" s="43">
        <f t="shared" si="14"/>
        <v>0</v>
      </c>
      <c r="P44" s="41">
        <f t="shared" si="16"/>
        <v>1</v>
      </c>
      <c r="Q44" s="42"/>
      <c r="R44" s="43">
        <f t="shared" si="3"/>
        <v>33.19</v>
      </c>
      <c r="S44" s="43">
        <f t="shared" si="4"/>
        <v>0</v>
      </c>
      <c r="T44" s="44">
        <f t="shared" si="5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381</v>
      </c>
      <c r="C45" s="248">
        <v>0</v>
      </c>
      <c r="D45" s="248">
        <v>19</v>
      </c>
      <c r="E45" s="38" t="s">
        <v>209</v>
      </c>
      <c r="F45" s="38" t="s">
        <v>350</v>
      </c>
      <c r="G45" s="39" t="s">
        <v>75</v>
      </c>
      <c r="H45" s="40">
        <v>3.07</v>
      </c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</row>
    <row r="46" spans="1:21" s="45" customFormat="1" ht="24">
      <c r="A46" s="37">
        <f>MAX($A$11:A45)+1</f>
        <v>36</v>
      </c>
      <c r="B46" s="46" t="s">
        <v>381</v>
      </c>
      <c r="C46" s="248">
        <v>0</v>
      </c>
      <c r="D46" s="248">
        <v>18</v>
      </c>
      <c r="E46" s="38" t="s">
        <v>351</v>
      </c>
      <c r="F46" s="38" t="s">
        <v>352</v>
      </c>
      <c r="G46" s="39" t="s">
        <v>75</v>
      </c>
      <c r="H46" s="40">
        <v>5.01</v>
      </c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</row>
    <row r="47" spans="1:21" s="45" customFormat="1" ht="24">
      <c r="A47" s="37">
        <f>MAX($A$11:A46)+1</f>
        <v>37</v>
      </c>
      <c r="B47" s="46" t="s">
        <v>381</v>
      </c>
      <c r="C47" s="248">
        <v>0</v>
      </c>
      <c r="D47" s="248">
        <v>17</v>
      </c>
      <c r="E47" s="38" t="s">
        <v>146</v>
      </c>
      <c r="F47" s="38" t="s">
        <v>69</v>
      </c>
      <c r="G47" s="39" t="s">
        <v>88</v>
      </c>
      <c r="H47" s="40">
        <v>24.14</v>
      </c>
      <c r="I47" s="39">
        <v>5</v>
      </c>
      <c r="J47" s="41">
        <v>187.75</v>
      </c>
      <c r="K47" s="42"/>
      <c r="L47" s="43">
        <f t="shared" si="11"/>
        <v>4532.2849999999999</v>
      </c>
      <c r="M47" s="43">
        <f t="shared" si="12"/>
        <v>0</v>
      </c>
      <c r="N47" s="44">
        <f t="shared" si="13"/>
        <v>0</v>
      </c>
      <c r="O47" s="43">
        <f t="shared" si="14"/>
        <v>0</v>
      </c>
      <c r="P47" s="41">
        <f t="shared" ref="P47:P48" si="17">IF(I47&gt;=1,1,0)</f>
        <v>1</v>
      </c>
      <c r="Q47" s="42"/>
      <c r="R47" s="43">
        <f t="shared" si="3"/>
        <v>24.14</v>
      </c>
      <c r="S47" s="43">
        <f t="shared" si="4"/>
        <v>0</v>
      </c>
      <c r="T47" s="44">
        <f t="shared" si="5"/>
        <v>0</v>
      </c>
      <c r="U47" s="43" cm="1">
        <f t="array" ref="U47">ROUND(S47*SVS_GrR_1_1,2)</f>
        <v>0</v>
      </c>
    </row>
    <row r="48" spans="1:21" s="45" customFormat="1" ht="24">
      <c r="A48" s="37">
        <f>MAX($A$11:A47)+1</f>
        <v>38</v>
      </c>
      <c r="B48" s="46" t="s">
        <v>381</v>
      </c>
      <c r="C48" s="248">
        <v>0</v>
      </c>
      <c r="D48" s="248">
        <v>16</v>
      </c>
      <c r="E48" s="38" t="s">
        <v>146</v>
      </c>
      <c r="F48" s="38" t="s">
        <v>69</v>
      </c>
      <c r="G48" s="39" t="s">
        <v>88</v>
      </c>
      <c r="H48" s="40">
        <v>27.18</v>
      </c>
      <c r="I48" s="39">
        <v>5</v>
      </c>
      <c r="J48" s="41">
        <v>187.75</v>
      </c>
      <c r="K48" s="42"/>
      <c r="L48" s="43">
        <f t="shared" si="11"/>
        <v>5103.0450000000001</v>
      </c>
      <c r="M48" s="43">
        <f t="shared" si="12"/>
        <v>0</v>
      </c>
      <c r="N48" s="44">
        <f t="shared" si="13"/>
        <v>0</v>
      </c>
      <c r="O48" s="43">
        <f t="shared" si="14"/>
        <v>0</v>
      </c>
      <c r="P48" s="41">
        <f t="shared" si="17"/>
        <v>1</v>
      </c>
      <c r="Q48" s="42"/>
      <c r="R48" s="43">
        <f t="shared" si="3"/>
        <v>27.18</v>
      </c>
      <c r="S48" s="43">
        <f t="shared" si="4"/>
        <v>0</v>
      </c>
      <c r="T48" s="44">
        <f t="shared" si="5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381</v>
      </c>
      <c r="C49" s="248">
        <v>0</v>
      </c>
      <c r="D49" s="248">
        <v>15</v>
      </c>
      <c r="E49" s="38" t="s">
        <v>141</v>
      </c>
      <c r="F49" s="38" t="s">
        <v>332</v>
      </c>
      <c r="G49" s="39" t="s">
        <v>75</v>
      </c>
      <c r="H49" s="40">
        <v>3.17</v>
      </c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s="45" customFormat="1" ht="24">
      <c r="A50" s="37">
        <f>MAX($A$11:A49)+1</f>
        <v>40</v>
      </c>
      <c r="B50" s="46" t="s">
        <v>381</v>
      </c>
      <c r="C50" s="248">
        <v>0</v>
      </c>
      <c r="D50" s="248">
        <v>14</v>
      </c>
      <c r="E50" s="38" t="s">
        <v>82</v>
      </c>
      <c r="F50" s="38" t="s">
        <v>103</v>
      </c>
      <c r="G50" s="39" t="s">
        <v>81</v>
      </c>
      <c r="H50" s="40">
        <v>8.31</v>
      </c>
      <c r="I50" s="39">
        <v>5</v>
      </c>
      <c r="J50" s="41">
        <v>187.75</v>
      </c>
      <c r="K50" s="42"/>
      <c r="L50" s="43">
        <f t="shared" si="11"/>
        <v>1560.2025000000001</v>
      </c>
      <c r="M50" s="43">
        <f t="shared" si="12"/>
        <v>0</v>
      </c>
      <c r="N50" s="44">
        <f t="shared" si="13"/>
        <v>0</v>
      </c>
      <c r="O50" s="43">
        <f t="shared" si="14"/>
        <v>0</v>
      </c>
      <c r="P50" s="41">
        <f t="shared" ref="P50:P70" si="18">IF(I50&gt;=1,1,0)</f>
        <v>1</v>
      </c>
      <c r="Q50" s="42"/>
      <c r="R50" s="43">
        <f t="shared" si="3"/>
        <v>8.31</v>
      </c>
      <c r="S50" s="43">
        <f t="shared" si="4"/>
        <v>0</v>
      </c>
      <c r="T50" s="44">
        <f t="shared" si="5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381</v>
      </c>
      <c r="C51" s="248">
        <v>0</v>
      </c>
      <c r="D51" s="248">
        <v>13</v>
      </c>
      <c r="E51" s="38" t="s">
        <v>353</v>
      </c>
      <c r="F51" s="38" t="s">
        <v>71</v>
      </c>
      <c r="G51" s="39" t="s">
        <v>65</v>
      </c>
      <c r="H51" s="40">
        <v>99.57</v>
      </c>
      <c r="I51" s="39">
        <v>3</v>
      </c>
      <c r="J51" s="41">
        <v>112.65</v>
      </c>
      <c r="K51" s="42"/>
      <c r="L51" s="43">
        <f t="shared" si="11"/>
        <v>11216.5605</v>
      </c>
      <c r="M51" s="43">
        <f t="shared" si="12"/>
        <v>0</v>
      </c>
      <c r="N51" s="44">
        <f t="shared" si="13"/>
        <v>0</v>
      </c>
      <c r="O51" s="43">
        <f t="shared" si="14"/>
        <v>0</v>
      </c>
      <c r="P51" s="41">
        <f t="shared" si="18"/>
        <v>1</v>
      </c>
      <c r="Q51" s="42"/>
      <c r="R51" s="43">
        <f t="shared" si="3"/>
        <v>99.57</v>
      </c>
      <c r="S51" s="43">
        <f t="shared" si="4"/>
        <v>0</v>
      </c>
      <c r="T51" s="44">
        <f t="shared" si="5"/>
        <v>0</v>
      </c>
      <c r="U51" s="43" cm="1">
        <f t="array" ref="U51">ROUND(S51*SVS_GrR_1_1,2)</f>
        <v>0</v>
      </c>
    </row>
    <row r="52" spans="1:21" s="45" customFormat="1" ht="24">
      <c r="A52" s="37">
        <f>MAX($A$11:A51)+1</f>
        <v>42</v>
      </c>
      <c r="B52" s="46" t="s">
        <v>381</v>
      </c>
      <c r="C52" s="248">
        <v>0</v>
      </c>
      <c r="D52" s="248">
        <v>12</v>
      </c>
      <c r="E52" s="38" t="s">
        <v>353</v>
      </c>
      <c r="F52" s="38" t="s">
        <v>352</v>
      </c>
      <c r="G52" s="39" t="s">
        <v>65</v>
      </c>
      <c r="H52" s="40">
        <v>88.73</v>
      </c>
      <c r="I52" s="39">
        <v>3</v>
      </c>
      <c r="J52" s="41">
        <v>112.65</v>
      </c>
      <c r="K52" s="42"/>
      <c r="L52" s="43">
        <f t="shared" si="11"/>
        <v>9995.4345000000012</v>
      </c>
      <c r="M52" s="43">
        <f t="shared" si="12"/>
        <v>0</v>
      </c>
      <c r="N52" s="44">
        <f t="shared" si="13"/>
        <v>0</v>
      </c>
      <c r="O52" s="43">
        <f t="shared" si="14"/>
        <v>0</v>
      </c>
      <c r="P52" s="41">
        <f t="shared" si="18"/>
        <v>1</v>
      </c>
      <c r="Q52" s="42"/>
      <c r="R52" s="43">
        <f t="shared" si="3"/>
        <v>88.73</v>
      </c>
      <c r="S52" s="43">
        <f t="shared" si="4"/>
        <v>0</v>
      </c>
      <c r="T52" s="44">
        <f t="shared" si="5"/>
        <v>0</v>
      </c>
      <c r="U52" s="43" cm="1">
        <f t="array" ref="U52">ROUND(S52*SVS_GrR_1_1,2)</f>
        <v>0</v>
      </c>
    </row>
    <row r="53" spans="1:21" s="45" customFormat="1" ht="24">
      <c r="A53" s="37">
        <f>MAX($A$11:A52)+1</f>
        <v>43</v>
      </c>
      <c r="B53" s="46" t="s">
        <v>381</v>
      </c>
      <c r="C53" s="248">
        <v>0</v>
      </c>
      <c r="D53" s="248">
        <v>11</v>
      </c>
      <c r="E53" s="38" t="s">
        <v>82</v>
      </c>
      <c r="F53" s="38" t="s">
        <v>103</v>
      </c>
      <c r="G53" s="39" t="s">
        <v>81</v>
      </c>
      <c r="H53" s="40">
        <v>37.6</v>
      </c>
      <c r="I53" s="39">
        <v>5</v>
      </c>
      <c r="J53" s="41">
        <v>187.75</v>
      </c>
      <c r="K53" s="42"/>
      <c r="L53" s="43">
        <f t="shared" si="11"/>
        <v>7059.4000000000005</v>
      </c>
      <c r="M53" s="43">
        <f t="shared" si="12"/>
        <v>0</v>
      </c>
      <c r="N53" s="44">
        <f t="shared" si="13"/>
        <v>0</v>
      </c>
      <c r="O53" s="43">
        <f t="shared" si="14"/>
        <v>0</v>
      </c>
      <c r="P53" s="41">
        <f t="shared" si="18"/>
        <v>1</v>
      </c>
      <c r="Q53" s="42"/>
      <c r="R53" s="43">
        <f t="shared" si="3"/>
        <v>37.6</v>
      </c>
      <c r="S53" s="43">
        <f t="shared" si="4"/>
        <v>0</v>
      </c>
      <c r="T53" s="44">
        <f t="shared" si="5"/>
        <v>0</v>
      </c>
      <c r="U53" s="43" cm="1">
        <f t="array" ref="U53">ROUND(S53*SVS_GrR_1_1,2)</f>
        <v>0</v>
      </c>
    </row>
    <row r="54" spans="1:21" s="45" customFormat="1" ht="24">
      <c r="A54" s="37">
        <f>MAX($A$11:A53)+1</f>
        <v>44</v>
      </c>
      <c r="B54" s="46" t="s">
        <v>381</v>
      </c>
      <c r="C54" s="248">
        <v>0</v>
      </c>
      <c r="D54" s="248">
        <v>10</v>
      </c>
      <c r="E54" s="38" t="s">
        <v>84</v>
      </c>
      <c r="F54" s="38" t="s">
        <v>71</v>
      </c>
      <c r="G54" s="39" t="s">
        <v>83</v>
      </c>
      <c r="H54" s="40">
        <v>50.01</v>
      </c>
      <c r="I54" s="39">
        <v>5</v>
      </c>
      <c r="J54" s="41">
        <v>187.75</v>
      </c>
      <c r="K54" s="42"/>
      <c r="L54" s="43">
        <f t="shared" si="11"/>
        <v>9389.3775000000005</v>
      </c>
      <c r="M54" s="43">
        <f t="shared" si="12"/>
        <v>0</v>
      </c>
      <c r="N54" s="44">
        <f t="shared" si="13"/>
        <v>0</v>
      </c>
      <c r="O54" s="43">
        <f t="shared" si="14"/>
        <v>0</v>
      </c>
      <c r="P54" s="41">
        <f t="shared" si="18"/>
        <v>1</v>
      </c>
      <c r="Q54" s="42"/>
      <c r="R54" s="43">
        <f t="shared" si="3"/>
        <v>50.01</v>
      </c>
      <c r="S54" s="43">
        <f t="shared" si="4"/>
        <v>0</v>
      </c>
      <c r="T54" s="44">
        <f t="shared" si="5"/>
        <v>0</v>
      </c>
      <c r="U54" s="43" cm="1">
        <f t="array" ref="U54">ROUND(S54*SVS_GrR_1_1,2)</f>
        <v>0</v>
      </c>
    </row>
    <row r="55" spans="1:21" s="45" customFormat="1" ht="24">
      <c r="A55" s="37">
        <f>MAX($A$11:A54)+1</f>
        <v>45</v>
      </c>
      <c r="B55" s="46" t="s">
        <v>381</v>
      </c>
      <c r="C55" s="248">
        <v>0</v>
      </c>
      <c r="D55" s="248">
        <v>9</v>
      </c>
      <c r="E55" s="38" t="s">
        <v>204</v>
      </c>
      <c r="F55" s="38" t="s">
        <v>71</v>
      </c>
      <c r="G55" s="39" t="s">
        <v>42</v>
      </c>
      <c r="H55" s="40">
        <v>28</v>
      </c>
      <c r="I55" s="39">
        <v>0.23</v>
      </c>
      <c r="J55" s="41">
        <v>12</v>
      </c>
      <c r="K55" s="42"/>
      <c r="L55" s="43">
        <f t="shared" si="11"/>
        <v>336</v>
      </c>
      <c r="M55" s="43">
        <f t="shared" si="12"/>
        <v>0</v>
      </c>
      <c r="N55" s="44">
        <f t="shared" si="13"/>
        <v>0</v>
      </c>
      <c r="O55" s="43">
        <f t="shared" si="14"/>
        <v>0</v>
      </c>
      <c r="P55" s="138"/>
      <c r="Q55" s="138"/>
      <c r="R55" s="138"/>
      <c r="S55" s="138"/>
      <c r="T55" s="138"/>
      <c r="U55" s="138"/>
    </row>
    <row r="56" spans="1:21" s="45" customFormat="1" ht="24">
      <c r="A56" s="37">
        <f>MAX($A$11:A55)+1</f>
        <v>46</v>
      </c>
      <c r="B56" s="46" t="s">
        <v>381</v>
      </c>
      <c r="C56" s="248">
        <v>0</v>
      </c>
      <c r="D56" s="248">
        <v>8</v>
      </c>
      <c r="E56" s="38" t="s">
        <v>354</v>
      </c>
      <c r="F56" s="38" t="s">
        <v>71</v>
      </c>
      <c r="G56" s="39" t="s">
        <v>37</v>
      </c>
      <c r="H56" s="40">
        <v>9.9</v>
      </c>
      <c r="I56" s="39">
        <v>1</v>
      </c>
      <c r="J56" s="41">
        <v>40.18</v>
      </c>
      <c r="K56" s="42"/>
      <c r="L56" s="43">
        <f t="shared" si="11"/>
        <v>397.78200000000004</v>
      </c>
      <c r="M56" s="43">
        <f t="shared" si="12"/>
        <v>0</v>
      </c>
      <c r="N56" s="44">
        <f t="shared" si="13"/>
        <v>0</v>
      </c>
      <c r="O56" s="43">
        <f t="shared" si="14"/>
        <v>0</v>
      </c>
      <c r="P56" s="41">
        <f t="shared" si="18"/>
        <v>1</v>
      </c>
      <c r="Q56" s="42"/>
      <c r="R56" s="43">
        <f t="shared" si="3"/>
        <v>9.9</v>
      </c>
      <c r="S56" s="43">
        <f t="shared" si="4"/>
        <v>0</v>
      </c>
      <c r="T56" s="44">
        <f t="shared" si="5"/>
        <v>0</v>
      </c>
      <c r="U56" s="43" cm="1">
        <f t="array" ref="U56">ROUND(S56*SVS_GrR_1_1,2)</f>
        <v>0</v>
      </c>
    </row>
    <row r="57" spans="1:21" s="45" customFormat="1" ht="24">
      <c r="A57" s="37">
        <f>MAX($A$11:A56)+1</f>
        <v>47</v>
      </c>
      <c r="B57" s="46" t="s">
        <v>381</v>
      </c>
      <c r="C57" s="248">
        <v>0</v>
      </c>
      <c r="D57" s="248">
        <v>7</v>
      </c>
      <c r="E57" s="38" t="s">
        <v>355</v>
      </c>
      <c r="F57" s="38" t="s">
        <v>69</v>
      </c>
      <c r="G57" s="39" t="s">
        <v>95</v>
      </c>
      <c r="H57" s="40">
        <v>28</v>
      </c>
      <c r="I57" s="39">
        <v>5</v>
      </c>
      <c r="J57" s="41">
        <v>187.75</v>
      </c>
      <c r="K57" s="42"/>
      <c r="L57" s="43">
        <f t="shared" si="11"/>
        <v>5257</v>
      </c>
      <c r="M57" s="43">
        <f t="shared" si="12"/>
        <v>0</v>
      </c>
      <c r="N57" s="44">
        <f t="shared" si="13"/>
        <v>0</v>
      </c>
      <c r="O57" s="43">
        <f t="shared" si="14"/>
        <v>0</v>
      </c>
      <c r="P57" s="41">
        <f t="shared" si="18"/>
        <v>1</v>
      </c>
      <c r="Q57" s="42"/>
      <c r="R57" s="43">
        <f t="shared" si="3"/>
        <v>28</v>
      </c>
      <c r="S57" s="43">
        <f t="shared" si="4"/>
        <v>0</v>
      </c>
      <c r="T57" s="44">
        <f t="shared" si="5"/>
        <v>0</v>
      </c>
      <c r="U57" s="43" cm="1">
        <f t="array" ref="U57">ROUND(S57*SVS_GrR_1_1,2)</f>
        <v>0</v>
      </c>
    </row>
    <row r="58" spans="1:21" s="45" customFormat="1" ht="24">
      <c r="A58" s="37">
        <f>MAX($A$11:A57)+1</f>
        <v>48</v>
      </c>
      <c r="B58" s="46" t="s">
        <v>381</v>
      </c>
      <c r="C58" s="248">
        <v>0</v>
      </c>
      <c r="D58" s="248">
        <v>6</v>
      </c>
      <c r="E58" s="38" t="s">
        <v>54</v>
      </c>
      <c r="F58" s="38" t="s">
        <v>69</v>
      </c>
      <c r="G58" s="39" t="s">
        <v>81</v>
      </c>
      <c r="H58" s="40">
        <v>5.33</v>
      </c>
      <c r="I58" s="39">
        <v>5</v>
      </c>
      <c r="J58" s="41">
        <v>187.75</v>
      </c>
      <c r="K58" s="42"/>
      <c r="L58" s="43">
        <f t="shared" si="11"/>
        <v>1000.7075</v>
      </c>
      <c r="M58" s="43">
        <f t="shared" si="12"/>
        <v>0</v>
      </c>
      <c r="N58" s="44">
        <f t="shared" si="13"/>
        <v>0</v>
      </c>
      <c r="O58" s="43">
        <f t="shared" si="14"/>
        <v>0</v>
      </c>
      <c r="P58" s="41">
        <f t="shared" si="18"/>
        <v>1</v>
      </c>
      <c r="Q58" s="42"/>
      <c r="R58" s="43">
        <f t="shared" si="3"/>
        <v>5.33</v>
      </c>
      <c r="S58" s="43">
        <f t="shared" si="4"/>
        <v>0</v>
      </c>
      <c r="T58" s="44">
        <f t="shared" si="5"/>
        <v>0</v>
      </c>
      <c r="U58" s="43" cm="1">
        <f t="array" ref="U58">ROUND(S58*SVS_GrR_1_1,2)</f>
        <v>0</v>
      </c>
    </row>
    <row r="59" spans="1:21" s="45" customFormat="1" ht="24">
      <c r="A59" s="37">
        <f>MAX($A$11:A58)+1</f>
        <v>49</v>
      </c>
      <c r="B59" s="46" t="s">
        <v>381</v>
      </c>
      <c r="C59" s="248">
        <v>0</v>
      </c>
      <c r="D59" s="248">
        <v>5</v>
      </c>
      <c r="E59" s="38" t="s">
        <v>82</v>
      </c>
      <c r="F59" s="38" t="s">
        <v>103</v>
      </c>
      <c r="G59" s="39" t="s">
        <v>81</v>
      </c>
      <c r="H59" s="40">
        <v>43.96</v>
      </c>
      <c r="I59" s="39">
        <v>5</v>
      </c>
      <c r="J59" s="41">
        <v>187.75</v>
      </c>
      <c r="K59" s="42"/>
      <c r="L59" s="43">
        <f t="shared" si="11"/>
        <v>8253.49</v>
      </c>
      <c r="M59" s="43">
        <f t="shared" si="12"/>
        <v>0</v>
      </c>
      <c r="N59" s="44">
        <f t="shared" si="13"/>
        <v>0</v>
      </c>
      <c r="O59" s="43">
        <f t="shared" si="14"/>
        <v>0</v>
      </c>
      <c r="P59" s="41">
        <f t="shared" si="18"/>
        <v>1</v>
      </c>
      <c r="Q59" s="42"/>
      <c r="R59" s="43">
        <f t="shared" si="3"/>
        <v>43.96</v>
      </c>
      <c r="S59" s="43">
        <f t="shared" si="4"/>
        <v>0</v>
      </c>
      <c r="T59" s="44">
        <f t="shared" si="5"/>
        <v>0</v>
      </c>
      <c r="U59" s="43" cm="1">
        <f t="array" ref="U59">ROUND(S59*SVS_GrR_1_1,2)</f>
        <v>0</v>
      </c>
    </row>
    <row r="60" spans="1:21" s="45" customFormat="1" ht="24">
      <c r="A60" s="37">
        <f>MAX($A$11:A59)+1</f>
        <v>50</v>
      </c>
      <c r="B60" s="46" t="s">
        <v>381</v>
      </c>
      <c r="C60" s="248">
        <v>0</v>
      </c>
      <c r="D60" s="248">
        <v>4</v>
      </c>
      <c r="E60" s="38" t="s">
        <v>333</v>
      </c>
      <c r="F60" s="38" t="s">
        <v>71</v>
      </c>
      <c r="G60" s="39" t="s">
        <v>37</v>
      </c>
      <c r="H60" s="40">
        <v>13.51</v>
      </c>
      <c r="I60" s="39">
        <v>1</v>
      </c>
      <c r="J60" s="41">
        <v>40.18</v>
      </c>
      <c r="K60" s="42"/>
      <c r="L60" s="43">
        <f t="shared" si="11"/>
        <v>542.83180000000004</v>
      </c>
      <c r="M60" s="43">
        <f t="shared" si="12"/>
        <v>0</v>
      </c>
      <c r="N60" s="44">
        <f t="shared" si="13"/>
        <v>0</v>
      </c>
      <c r="O60" s="43">
        <f t="shared" si="14"/>
        <v>0</v>
      </c>
      <c r="P60" s="41">
        <f t="shared" si="18"/>
        <v>1</v>
      </c>
      <c r="Q60" s="42"/>
      <c r="R60" s="43">
        <f t="shared" si="3"/>
        <v>13.51</v>
      </c>
      <c r="S60" s="43">
        <f t="shared" si="4"/>
        <v>0</v>
      </c>
      <c r="T60" s="44">
        <f t="shared" si="5"/>
        <v>0</v>
      </c>
      <c r="U60" s="43" cm="1">
        <f t="array" ref="U60">ROUND(S60*SVS_GrR_1_1,2)</f>
        <v>0</v>
      </c>
    </row>
    <row r="61" spans="1:21" s="45" customFormat="1" ht="24">
      <c r="A61" s="37">
        <f>MAX($A$11:A60)+1</f>
        <v>51</v>
      </c>
      <c r="B61" s="46" t="s">
        <v>381</v>
      </c>
      <c r="C61" s="248">
        <v>0</v>
      </c>
      <c r="D61" s="248">
        <v>3</v>
      </c>
      <c r="E61" s="38" t="s">
        <v>348</v>
      </c>
      <c r="F61" s="38" t="s">
        <v>71</v>
      </c>
      <c r="G61" s="39" t="s">
        <v>65</v>
      </c>
      <c r="H61" s="40">
        <v>110.62</v>
      </c>
      <c r="I61" s="39">
        <v>3</v>
      </c>
      <c r="J61" s="41">
        <v>112.65</v>
      </c>
      <c r="K61" s="42"/>
      <c r="L61" s="43">
        <f t="shared" si="11"/>
        <v>12461.343000000001</v>
      </c>
      <c r="M61" s="43">
        <f t="shared" si="12"/>
        <v>0</v>
      </c>
      <c r="N61" s="44">
        <f t="shared" si="13"/>
        <v>0</v>
      </c>
      <c r="O61" s="43">
        <f t="shared" si="14"/>
        <v>0</v>
      </c>
      <c r="P61" s="41">
        <f t="shared" si="18"/>
        <v>1</v>
      </c>
      <c r="Q61" s="42"/>
      <c r="R61" s="43">
        <f t="shared" si="3"/>
        <v>110.62</v>
      </c>
      <c r="S61" s="43">
        <f t="shared" si="4"/>
        <v>0</v>
      </c>
      <c r="T61" s="44">
        <f t="shared" si="5"/>
        <v>0</v>
      </c>
      <c r="U61" s="43" cm="1">
        <f t="array" ref="U61">ROUND(S61*SVS_GrR_1_1,2)</f>
        <v>0</v>
      </c>
    </row>
    <row r="62" spans="1:21" s="45" customFormat="1" ht="24">
      <c r="A62" s="37">
        <f>MAX($A$11:A61)+1</f>
        <v>52</v>
      </c>
      <c r="B62" s="46" t="s">
        <v>381</v>
      </c>
      <c r="C62" s="248">
        <v>0</v>
      </c>
      <c r="D62" s="248">
        <v>2</v>
      </c>
      <c r="E62" s="38" t="s">
        <v>333</v>
      </c>
      <c r="F62" s="38" t="s">
        <v>71</v>
      </c>
      <c r="G62" s="39" t="s">
        <v>37</v>
      </c>
      <c r="H62" s="40">
        <v>6.56</v>
      </c>
      <c r="I62" s="39">
        <v>1</v>
      </c>
      <c r="J62" s="41">
        <v>40.18</v>
      </c>
      <c r="K62" s="42"/>
      <c r="L62" s="43">
        <f t="shared" si="11"/>
        <v>263.58080000000001</v>
      </c>
      <c r="M62" s="43">
        <f t="shared" si="12"/>
        <v>0</v>
      </c>
      <c r="N62" s="44">
        <f t="shared" si="13"/>
        <v>0</v>
      </c>
      <c r="O62" s="43">
        <f t="shared" si="14"/>
        <v>0</v>
      </c>
      <c r="P62" s="41">
        <f t="shared" si="18"/>
        <v>1</v>
      </c>
      <c r="Q62" s="42"/>
      <c r="R62" s="43">
        <f t="shared" si="3"/>
        <v>6.56</v>
      </c>
      <c r="S62" s="43">
        <f t="shared" si="4"/>
        <v>0</v>
      </c>
      <c r="T62" s="44">
        <f t="shared" si="5"/>
        <v>0</v>
      </c>
      <c r="U62" s="43" cm="1">
        <f t="array" ref="U62">ROUND(S62*SVS_GrR_1_1,2)</f>
        <v>0</v>
      </c>
    </row>
    <row r="63" spans="1:21" s="45" customFormat="1" ht="24">
      <c r="A63" s="37">
        <f>MAX($A$11:A62)+1</f>
        <v>53</v>
      </c>
      <c r="B63" s="46" t="s">
        <v>381</v>
      </c>
      <c r="C63" s="248">
        <v>0</v>
      </c>
      <c r="D63" s="248">
        <v>1</v>
      </c>
      <c r="E63" s="38" t="s">
        <v>356</v>
      </c>
      <c r="F63" s="38" t="s">
        <v>71</v>
      </c>
      <c r="G63" s="39" t="s">
        <v>93</v>
      </c>
      <c r="H63" s="40">
        <v>280.76</v>
      </c>
      <c r="I63" s="39">
        <v>5</v>
      </c>
      <c r="J63" s="41">
        <v>187.75</v>
      </c>
      <c r="K63" s="42"/>
      <c r="L63" s="43">
        <f t="shared" si="11"/>
        <v>52712.689999999995</v>
      </c>
      <c r="M63" s="43">
        <f t="shared" si="12"/>
        <v>0</v>
      </c>
      <c r="N63" s="44">
        <f t="shared" si="13"/>
        <v>0</v>
      </c>
      <c r="O63" s="43">
        <f t="shared" si="14"/>
        <v>0</v>
      </c>
      <c r="P63" s="41">
        <f t="shared" si="18"/>
        <v>1</v>
      </c>
      <c r="Q63" s="42"/>
      <c r="R63" s="43">
        <f t="shared" si="3"/>
        <v>280.76</v>
      </c>
      <c r="S63" s="43">
        <f t="shared" si="4"/>
        <v>0</v>
      </c>
      <c r="T63" s="44">
        <f t="shared" si="5"/>
        <v>0</v>
      </c>
      <c r="U63" s="43" cm="1">
        <f t="array" ref="U63">ROUND(S63*SVS_GrR_1_1,2)</f>
        <v>0</v>
      </c>
    </row>
    <row r="64" spans="1:21" s="45" customFormat="1" ht="24">
      <c r="A64" s="37">
        <f>MAX($A$11:A63)+1</f>
        <v>54</v>
      </c>
      <c r="B64" s="46" t="s">
        <v>381</v>
      </c>
      <c r="C64" s="248">
        <v>1</v>
      </c>
      <c r="D64" s="248">
        <v>58</v>
      </c>
      <c r="E64" s="38" t="s">
        <v>357</v>
      </c>
      <c r="F64" s="38" t="s">
        <v>71</v>
      </c>
      <c r="G64" s="39" t="s">
        <v>65</v>
      </c>
      <c r="H64" s="40">
        <v>77.34</v>
      </c>
      <c r="I64" s="39">
        <v>3</v>
      </c>
      <c r="J64" s="41">
        <v>112.65</v>
      </c>
      <c r="K64" s="42"/>
      <c r="L64" s="43">
        <f t="shared" si="11"/>
        <v>8712.3510000000006</v>
      </c>
      <c r="M64" s="43">
        <f t="shared" si="12"/>
        <v>0</v>
      </c>
      <c r="N64" s="44">
        <f t="shared" si="13"/>
        <v>0</v>
      </c>
      <c r="O64" s="43">
        <f t="shared" si="14"/>
        <v>0</v>
      </c>
      <c r="P64" s="41">
        <f t="shared" si="18"/>
        <v>1</v>
      </c>
      <c r="Q64" s="42"/>
      <c r="R64" s="43">
        <f t="shared" si="3"/>
        <v>77.34</v>
      </c>
      <c r="S64" s="43">
        <f t="shared" si="4"/>
        <v>0</v>
      </c>
      <c r="T64" s="44">
        <f t="shared" si="5"/>
        <v>0</v>
      </c>
      <c r="U64" s="43" cm="1">
        <f t="array" ref="U64">ROUND(S64*SVS_GrR_1_1,2)</f>
        <v>0</v>
      </c>
    </row>
    <row r="65" spans="1:21" s="45" customFormat="1" ht="24">
      <c r="A65" s="37">
        <f>MAX($A$11:A64)+1</f>
        <v>55</v>
      </c>
      <c r="B65" s="46" t="s">
        <v>381</v>
      </c>
      <c r="C65" s="248">
        <v>1</v>
      </c>
      <c r="D65" s="248">
        <v>57</v>
      </c>
      <c r="E65" s="38" t="s">
        <v>342</v>
      </c>
      <c r="F65" s="38" t="s">
        <v>71</v>
      </c>
      <c r="G65" s="39" t="s">
        <v>37</v>
      </c>
      <c r="H65" s="40">
        <v>43.64</v>
      </c>
      <c r="I65" s="39">
        <v>1</v>
      </c>
      <c r="J65" s="41">
        <v>40.18</v>
      </c>
      <c r="K65" s="42"/>
      <c r="L65" s="43">
        <f t="shared" si="11"/>
        <v>1753.4552000000001</v>
      </c>
      <c r="M65" s="43">
        <f t="shared" si="12"/>
        <v>0</v>
      </c>
      <c r="N65" s="44">
        <f t="shared" si="13"/>
        <v>0</v>
      </c>
      <c r="O65" s="43">
        <f t="shared" si="14"/>
        <v>0</v>
      </c>
      <c r="P65" s="41">
        <f t="shared" si="18"/>
        <v>1</v>
      </c>
      <c r="Q65" s="42"/>
      <c r="R65" s="43">
        <f t="shared" si="3"/>
        <v>43.64</v>
      </c>
      <c r="S65" s="43">
        <f t="shared" si="4"/>
        <v>0</v>
      </c>
      <c r="T65" s="44">
        <f t="shared" si="5"/>
        <v>0</v>
      </c>
      <c r="U65" s="43" cm="1">
        <f t="array" ref="U65">ROUND(S65*SVS_GrR_1_1,2)</f>
        <v>0</v>
      </c>
    </row>
    <row r="66" spans="1:21" s="45" customFormat="1" ht="24">
      <c r="A66" s="37">
        <f>MAX($A$11:A65)+1</f>
        <v>56</v>
      </c>
      <c r="B66" s="46" t="s">
        <v>381</v>
      </c>
      <c r="C66" s="248">
        <v>1</v>
      </c>
      <c r="D66" s="248">
        <v>56</v>
      </c>
      <c r="E66" s="38" t="s">
        <v>358</v>
      </c>
      <c r="F66" s="38" t="s">
        <v>71</v>
      </c>
      <c r="G66" s="39" t="s">
        <v>65</v>
      </c>
      <c r="H66" s="40">
        <v>77.34</v>
      </c>
      <c r="I66" s="39">
        <v>3</v>
      </c>
      <c r="J66" s="41">
        <v>112.65</v>
      </c>
      <c r="K66" s="42"/>
      <c r="L66" s="43">
        <f t="shared" si="11"/>
        <v>8712.3510000000006</v>
      </c>
      <c r="M66" s="43">
        <f t="shared" si="12"/>
        <v>0</v>
      </c>
      <c r="N66" s="44">
        <f t="shared" si="13"/>
        <v>0</v>
      </c>
      <c r="O66" s="43">
        <f t="shared" si="14"/>
        <v>0</v>
      </c>
      <c r="P66" s="41">
        <f t="shared" si="18"/>
        <v>1</v>
      </c>
      <c r="Q66" s="42"/>
      <c r="R66" s="43">
        <f t="shared" si="3"/>
        <v>77.34</v>
      </c>
      <c r="S66" s="43">
        <f t="shared" si="4"/>
        <v>0</v>
      </c>
      <c r="T66" s="44">
        <f t="shared" si="5"/>
        <v>0</v>
      </c>
      <c r="U66" s="43" cm="1">
        <f t="array" ref="U66">ROUND(S66*SVS_GrR_1_1,2)</f>
        <v>0</v>
      </c>
    </row>
    <row r="67" spans="1:21" s="45" customFormat="1" ht="24">
      <c r="A67" s="37">
        <f>MAX($A$11:A66)+1</f>
        <v>57</v>
      </c>
      <c r="B67" s="46" t="s">
        <v>381</v>
      </c>
      <c r="C67" s="248">
        <v>1</v>
      </c>
      <c r="D67" s="248">
        <v>55</v>
      </c>
      <c r="E67" s="38" t="s">
        <v>342</v>
      </c>
      <c r="F67" s="38" t="s">
        <v>71</v>
      </c>
      <c r="G67" s="39" t="s">
        <v>37</v>
      </c>
      <c r="H67" s="40">
        <v>13.93</v>
      </c>
      <c r="I67" s="39">
        <v>1</v>
      </c>
      <c r="J67" s="41">
        <v>40.18</v>
      </c>
      <c r="K67" s="42"/>
      <c r="L67" s="43">
        <f t="shared" si="11"/>
        <v>559.70740000000001</v>
      </c>
      <c r="M67" s="43">
        <f t="shared" si="12"/>
        <v>0</v>
      </c>
      <c r="N67" s="44">
        <f t="shared" si="13"/>
        <v>0</v>
      </c>
      <c r="O67" s="43">
        <f t="shared" si="14"/>
        <v>0</v>
      </c>
      <c r="P67" s="41">
        <f t="shared" si="18"/>
        <v>1</v>
      </c>
      <c r="Q67" s="42"/>
      <c r="R67" s="43">
        <f t="shared" si="3"/>
        <v>13.93</v>
      </c>
      <c r="S67" s="43">
        <f t="shared" si="4"/>
        <v>0</v>
      </c>
      <c r="T67" s="44">
        <f t="shared" si="5"/>
        <v>0</v>
      </c>
      <c r="U67" s="43" cm="1">
        <f t="array" ref="U67">ROUND(S67*SVS_GrR_1_1,2)</f>
        <v>0</v>
      </c>
    </row>
    <row r="68" spans="1:21" s="45" customFormat="1" ht="24">
      <c r="A68" s="37">
        <f>MAX($A$11:A67)+1</f>
        <v>58</v>
      </c>
      <c r="B68" s="46" t="s">
        <v>381</v>
      </c>
      <c r="C68" s="248">
        <v>1</v>
      </c>
      <c r="D68" s="248">
        <v>54</v>
      </c>
      <c r="E68" s="38" t="s">
        <v>359</v>
      </c>
      <c r="F68" s="38" t="s">
        <v>71</v>
      </c>
      <c r="G68" s="39" t="s">
        <v>37</v>
      </c>
      <c r="H68" s="40">
        <v>13.91</v>
      </c>
      <c r="I68" s="39">
        <v>1</v>
      </c>
      <c r="J68" s="41">
        <v>40.18</v>
      </c>
      <c r="K68" s="42"/>
      <c r="L68" s="43">
        <f t="shared" si="11"/>
        <v>558.90380000000005</v>
      </c>
      <c r="M68" s="43">
        <f t="shared" si="12"/>
        <v>0</v>
      </c>
      <c r="N68" s="44">
        <f t="shared" si="13"/>
        <v>0</v>
      </c>
      <c r="O68" s="43">
        <f t="shared" si="14"/>
        <v>0</v>
      </c>
      <c r="P68" s="41">
        <f t="shared" si="18"/>
        <v>1</v>
      </c>
      <c r="Q68" s="42"/>
      <c r="R68" s="43">
        <f t="shared" si="3"/>
        <v>13.91</v>
      </c>
      <c r="S68" s="43">
        <f t="shared" si="4"/>
        <v>0</v>
      </c>
      <c r="T68" s="44">
        <f t="shared" si="5"/>
        <v>0</v>
      </c>
      <c r="U68" s="43" cm="1">
        <f t="array" ref="U68">ROUND(S68*SVS_GrR_1_1,2)</f>
        <v>0</v>
      </c>
    </row>
    <row r="69" spans="1:21" s="45" customFormat="1" ht="24">
      <c r="A69" s="37">
        <f>MAX($A$11:A68)+1</f>
        <v>59</v>
      </c>
      <c r="B69" s="46" t="s">
        <v>381</v>
      </c>
      <c r="C69" s="248">
        <v>1</v>
      </c>
      <c r="D69" s="248">
        <v>53</v>
      </c>
      <c r="E69" s="38" t="s">
        <v>360</v>
      </c>
      <c r="F69" s="38" t="s">
        <v>69</v>
      </c>
      <c r="G69" s="39" t="s">
        <v>97</v>
      </c>
      <c r="H69" s="40">
        <v>21.1</v>
      </c>
      <c r="I69" s="39">
        <v>5</v>
      </c>
      <c r="J69" s="41">
        <v>187.75</v>
      </c>
      <c r="K69" s="42"/>
      <c r="L69" s="43">
        <f t="shared" si="11"/>
        <v>3961.5250000000001</v>
      </c>
      <c r="M69" s="43">
        <f t="shared" si="12"/>
        <v>0</v>
      </c>
      <c r="N69" s="44">
        <f t="shared" si="13"/>
        <v>0</v>
      </c>
      <c r="O69" s="43">
        <f t="shared" si="14"/>
        <v>0</v>
      </c>
      <c r="P69" s="41">
        <f t="shared" si="18"/>
        <v>1</v>
      </c>
      <c r="Q69" s="42"/>
      <c r="R69" s="43">
        <f t="shared" si="3"/>
        <v>21.1</v>
      </c>
      <c r="S69" s="43">
        <f t="shared" si="4"/>
        <v>0</v>
      </c>
      <c r="T69" s="44">
        <f t="shared" si="5"/>
        <v>0</v>
      </c>
      <c r="U69" s="43" cm="1">
        <f t="array" ref="U69">ROUND(S69*SVS_GrR_1_1,2)</f>
        <v>0</v>
      </c>
    </row>
    <row r="70" spans="1:21" s="45" customFormat="1" ht="24">
      <c r="A70" s="37">
        <f>MAX($A$11:A69)+1</f>
        <v>60</v>
      </c>
      <c r="B70" s="46" t="s">
        <v>381</v>
      </c>
      <c r="C70" s="248">
        <v>1</v>
      </c>
      <c r="D70" s="248">
        <v>52</v>
      </c>
      <c r="E70" s="38" t="s">
        <v>145</v>
      </c>
      <c r="F70" s="38" t="s">
        <v>71</v>
      </c>
      <c r="G70" s="39" t="s">
        <v>37</v>
      </c>
      <c r="H70" s="40">
        <v>20.62</v>
      </c>
      <c r="I70" s="39">
        <v>1</v>
      </c>
      <c r="J70" s="41">
        <v>40.18</v>
      </c>
      <c r="K70" s="42"/>
      <c r="L70" s="43">
        <f t="shared" si="11"/>
        <v>828.51160000000004</v>
      </c>
      <c r="M70" s="43">
        <f t="shared" si="12"/>
        <v>0</v>
      </c>
      <c r="N70" s="44">
        <f t="shared" si="13"/>
        <v>0</v>
      </c>
      <c r="O70" s="43">
        <f t="shared" si="14"/>
        <v>0</v>
      </c>
      <c r="P70" s="41">
        <f t="shared" si="18"/>
        <v>1</v>
      </c>
      <c r="Q70" s="42"/>
      <c r="R70" s="43">
        <f t="shared" si="3"/>
        <v>20.62</v>
      </c>
      <c r="S70" s="43">
        <f t="shared" si="4"/>
        <v>0</v>
      </c>
      <c r="T70" s="44">
        <f t="shared" si="5"/>
        <v>0</v>
      </c>
      <c r="U70" s="43" cm="1">
        <f t="array" ref="U70">ROUND(S70*SVS_GrR_1_1,2)</f>
        <v>0</v>
      </c>
    </row>
    <row r="71" spans="1:21" s="45" customFormat="1" ht="24">
      <c r="A71" s="37">
        <f>MAX($A$11:A70)+1</f>
        <v>61</v>
      </c>
      <c r="B71" s="46" t="s">
        <v>381</v>
      </c>
      <c r="C71" s="248">
        <v>1</v>
      </c>
      <c r="D71" s="248">
        <v>51</v>
      </c>
      <c r="E71" s="38" t="s">
        <v>209</v>
      </c>
      <c r="F71" s="38" t="s">
        <v>71</v>
      </c>
      <c r="G71" s="39" t="s">
        <v>75</v>
      </c>
      <c r="H71" s="40">
        <v>7.1</v>
      </c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</row>
    <row r="72" spans="1:21" s="45" customFormat="1" ht="24">
      <c r="A72" s="37">
        <f>MAX($A$11:A71)+1</f>
        <v>62</v>
      </c>
      <c r="B72" s="46" t="s">
        <v>381</v>
      </c>
      <c r="C72" s="248">
        <v>1</v>
      </c>
      <c r="D72" s="248">
        <v>50</v>
      </c>
      <c r="E72" s="38" t="s">
        <v>241</v>
      </c>
      <c r="F72" s="38" t="s">
        <v>71</v>
      </c>
      <c r="G72" s="39" t="s">
        <v>42</v>
      </c>
      <c r="H72" s="40">
        <v>6.63</v>
      </c>
      <c r="I72" s="39">
        <v>0.23</v>
      </c>
      <c r="J72" s="41">
        <v>12</v>
      </c>
      <c r="K72" s="42"/>
      <c r="L72" s="43">
        <f t="shared" si="11"/>
        <v>79.56</v>
      </c>
      <c r="M72" s="43">
        <f t="shared" si="12"/>
        <v>0</v>
      </c>
      <c r="N72" s="44">
        <f t="shared" si="13"/>
        <v>0</v>
      </c>
      <c r="O72" s="43">
        <f t="shared" si="14"/>
        <v>0</v>
      </c>
      <c r="P72" s="138"/>
      <c r="Q72" s="138"/>
      <c r="R72" s="138"/>
      <c r="S72" s="138"/>
      <c r="T72" s="138"/>
      <c r="U72" s="138"/>
    </row>
    <row r="73" spans="1:21" s="45" customFormat="1" ht="24">
      <c r="A73" s="37">
        <f>MAX($A$11:A72)+1</f>
        <v>63</v>
      </c>
      <c r="B73" s="46" t="s">
        <v>381</v>
      </c>
      <c r="C73" s="248">
        <v>1</v>
      </c>
      <c r="D73" s="248">
        <v>59</v>
      </c>
      <c r="E73" s="38" t="s">
        <v>84</v>
      </c>
      <c r="F73" s="38" t="s">
        <v>332</v>
      </c>
      <c r="G73" s="39" t="s">
        <v>83</v>
      </c>
      <c r="H73" s="40">
        <v>3.16</v>
      </c>
      <c r="I73" s="39">
        <v>3</v>
      </c>
      <c r="J73" s="41">
        <v>112.65</v>
      </c>
      <c r="K73" s="42"/>
      <c r="L73" s="43">
        <f t="shared" si="11"/>
        <v>355.97400000000005</v>
      </c>
      <c r="M73" s="43">
        <f t="shared" si="12"/>
        <v>0</v>
      </c>
      <c r="N73" s="44">
        <f t="shared" si="13"/>
        <v>0</v>
      </c>
      <c r="O73" s="43">
        <f t="shared" si="14"/>
        <v>0</v>
      </c>
      <c r="P73" s="41">
        <f t="shared" ref="P73:P104" si="19">IF(I73&gt;=1,1,0)</f>
        <v>1</v>
      </c>
      <c r="Q73" s="42"/>
      <c r="R73" s="43">
        <f t="shared" si="3"/>
        <v>3.16</v>
      </c>
      <c r="S73" s="43">
        <f t="shared" si="4"/>
        <v>0</v>
      </c>
      <c r="T73" s="44">
        <f t="shared" si="5"/>
        <v>0</v>
      </c>
      <c r="U73" s="43" cm="1">
        <f t="array" ref="U73">ROUND(S73*SVS_GrR_1_1,2)</f>
        <v>0</v>
      </c>
    </row>
    <row r="74" spans="1:21" s="45" customFormat="1" ht="24">
      <c r="A74" s="37">
        <f>MAX($A$11:A73)+1</f>
        <v>64</v>
      </c>
      <c r="B74" s="46" t="s">
        <v>381</v>
      </c>
      <c r="C74" s="248">
        <v>1</v>
      </c>
      <c r="D74" s="248">
        <v>60</v>
      </c>
      <c r="E74" s="38" t="s">
        <v>84</v>
      </c>
      <c r="F74" s="38" t="s">
        <v>332</v>
      </c>
      <c r="G74" s="39" t="s">
        <v>83</v>
      </c>
      <c r="H74" s="40">
        <v>3.16</v>
      </c>
      <c r="I74" s="39">
        <v>3</v>
      </c>
      <c r="J74" s="41">
        <v>112.65</v>
      </c>
      <c r="K74" s="42"/>
      <c r="L74" s="43">
        <f t="shared" si="11"/>
        <v>355.97400000000005</v>
      </c>
      <c r="M74" s="43">
        <f t="shared" si="12"/>
        <v>0</v>
      </c>
      <c r="N74" s="44">
        <f t="shared" si="13"/>
        <v>0</v>
      </c>
      <c r="O74" s="43">
        <f t="shared" si="14"/>
        <v>0</v>
      </c>
      <c r="P74" s="41">
        <f t="shared" si="19"/>
        <v>1</v>
      </c>
      <c r="Q74" s="42"/>
      <c r="R74" s="43">
        <f t="shared" si="3"/>
        <v>3.16</v>
      </c>
      <c r="S74" s="43">
        <f t="shared" si="4"/>
        <v>0</v>
      </c>
      <c r="T74" s="44">
        <f t="shared" si="5"/>
        <v>0</v>
      </c>
      <c r="U74" s="43" cm="1">
        <f t="array" ref="U74">ROUND(S74*SVS_GrR_1_1,2)</f>
        <v>0</v>
      </c>
    </row>
    <row r="75" spans="1:21" s="45" customFormat="1" ht="24">
      <c r="A75" s="37">
        <f>MAX($A$11:A74)+1</f>
        <v>65</v>
      </c>
      <c r="B75" s="46" t="s">
        <v>381</v>
      </c>
      <c r="C75" s="248">
        <v>1</v>
      </c>
      <c r="D75" s="248">
        <v>49</v>
      </c>
      <c r="E75" s="38" t="s">
        <v>342</v>
      </c>
      <c r="F75" s="38" t="s">
        <v>71</v>
      </c>
      <c r="G75" s="39" t="s">
        <v>37</v>
      </c>
      <c r="H75" s="40">
        <v>59.72</v>
      </c>
      <c r="I75" s="39">
        <v>1</v>
      </c>
      <c r="J75" s="41">
        <v>40.18</v>
      </c>
      <c r="K75" s="42"/>
      <c r="L75" s="43">
        <f t="shared" si="11"/>
        <v>2399.5495999999998</v>
      </c>
      <c r="M75" s="43">
        <f t="shared" si="12"/>
        <v>0</v>
      </c>
      <c r="N75" s="44">
        <f t="shared" si="13"/>
        <v>0</v>
      </c>
      <c r="O75" s="43">
        <f t="shared" si="14"/>
        <v>0</v>
      </c>
      <c r="P75" s="41">
        <f t="shared" si="19"/>
        <v>1</v>
      </c>
      <c r="Q75" s="42"/>
      <c r="R75" s="43">
        <f t="shared" si="3"/>
        <v>59.72</v>
      </c>
      <c r="S75" s="43">
        <f t="shared" ref="S75:S138" si="20">IFERROR(R75/Q75,0)</f>
        <v>0</v>
      </c>
      <c r="T75" s="44">
        <f t="shared" ref="T75:T138" si="21">IF(U75&gt;0,U75/P75,0)</f>
        <v>0</v>
      </c>
      <c r="U75" s="43" cm="1">
        <f t="array" ref="U75">ROUND(S75*SVS_GrR_1_1,2)</f>
        <v>0</v>
      </c>
    </row>
    <row r="76" spans="1:21" s="45" customFormat="1" ht="24">
      <c r="A76" s="37">
        <f>MAX($A$11:A75)+1</f>
        <v>66</v>
      </c>
      <c r="B76" s="46" t="s">
        <v>381</v>
      </c>
      <c r="C76" s="248">
        <v>1</v>
      </c>
      <c r="D76" s="248">
        <v>48</v>
      </c>
      <c r="E76" s="38" t="s">
        <v>361</v>
      </c>
      <c r="F76" s="38" t="s">
        <v>71</v>
      </c>
      <c r="G76" s="39" t="s">
        <v>65</v>
      </c>
      <c r="H76" s="40">
        <v>77.28</v>
      </c>
      <c r="I76" s="39">
        <v>3</v>
      </c>
      <c r="J76" s="41">
        <v>112.65</v>
      </c>
      <c r="K76" s="42"/>
      <c r="L76" s="43">
        <f t="shared" si="11"/>
        <v>8705.5920000000006</v>
      </c>
      <c r="M76" s="43">
        <f t="shared" si="12"/>
        <v>0</v>
      </c>
      <c r="N76" s="44">
        <f t="shared" si="13"/>
        <v>0</v>
      </c>
      <c r="O76" s="43">
        <f t="shared" si="14"/>
        <v>0</v>
      </c>
      <c r="P76" s="41">
        <f t="shared" si="19"/>
        <v>1</v>
      </c>
      <c r="Q76" s="42"/>
      <c r="R76" s="43">
        <f t="shared" ref="R76:R139" si="22">H76*P76</f>
        <v>77.28</v>
      </c>
      <c r="S76" s="43">
        <f t="shared" si="20"/>
        <v>0</v>
      </c>
      <c r="T76" s="44">
        <f t="shared" si="21"/>
        <v>0</v>
      </c>
      <c r="U76" s="43" cm="1">
        <f t="array" ref="U76">ROUND(S76*SVS_GrR_1_1,2)</f>
        <v>0</v>
      </c>
    </row>
    <row r="77" spans="1:21" s="45" customFormat="1" ht="24">
      <c r="A77" s="37">
        <f>MAX($A$11:A76)+1</f>
        <v>67</v>
      </c>
      <c r="B77" s="46" t="s">
        <v>381</v>
      </c>
      <c r="C77" s="248">
        <v>1</v>
      </c>
      <c r="D77" s="248">
        <v>47</v>
      </c>
      <c r="E77" s="38" t="s">
        <v>362</v>
      </c>
      <c r="F77" s="38" t="s">
        <v>71</v>
      </c>
      <c r="G77" s="39" t="s">
        <v>65</v>
      </c>
      <c r="H77" s="40">
        <v>77.31</v>
      </c>
      <c r="I77" s="39">
        <v>3</v>
      </c>
      <c r="J77" s="41">
        <v>112.65</v>
      </c>
      <c r="K77" s="42"/>
      <c r="L77" s="43">
        <f t="shared" si="11"/>
        <v>8708.9715000000015</v>
      </c>
      <c r="M77" s="43">
        <f t="shared" si="12"/>
        <v>0</v>
      </c>
      <c r="N77" s="44">
        <f t="shared" si="13"/>
        <v>0</v>
      </c>
      <c r="O77" s="43">
        <f t="shared" si="14"/>
        <v>0</v>
      </c>
      <c r="P77" s="41">
        <f t="shared" si="19"/>
        <v>1</v>
      </c>
      <c r="Q77" s="42"/>
      <c r="R77" s="43">
        <f t="shared" si="22"/>
        <v>77.31</v>
      </c>
      <c r="S77" s="43">
        <f t="shared" si="20"/>
        <v>0</v>
      </c>
      <c r="T77" s="44">
        <f t="shared" si="21"/>
        <v>0</v>
      </c>
      <c r="U77" s="43" cm="1">
        <f t="array" ref="U77">ROUND(S77*SVS_GrR_1_1,2)</f>
        <v>0</v>
      </c>
    </row>
    <row r="78" spans="1:21" s="45" customFormat="1" ht="24">
      <c r="A78" s="37">
        <f>MAX($A$11:A77)+1</f>
        <v>68</v>
      </c>
      <c r="B78" s="46" t="s">
        <v>381</v>
      </c>
      <c r="C78" s="248">
        <v>1</v>
      </c>
      <c r="D78" s="248">
        <v>46</v>
      </c>
      <c r="E78" s="38" t="s">
        <v>342</v>
      </c>
      <c r="F78" s="38" t="s">
        <v>71</v>
      </c>
      <c r="G78" s="39" t="s">
        <v>37</v>
      </c>
      <c r="H78" s="40">
        <v>43.68</v>
      </c>
      <c r="I78" s="39">
        <v>1</v>
      </c>
      <c r="J78" s="41">
        <v>40.18</v>
      </c>
      <c r="K78" s="42"/>
      <c r="L78" s="43">
        <f t="shared" si="11"/>
        <v>1755.0624</v>
      </c>
      <c r="M78" s="43">
        <f t="shared" si="12"/>
        <v>0</v>
      </c>
      <c r="N78" s="44">
        <f t="shared" si="13"/>
        <v>0</v>
      </c>
      <c r="O78" s="43">
        <f t="shared" si="14"/>
        <v>0</v>
      </c>
      <c r="P78" s="41">
        <f t="shared" si="19"/>
        <v>1</v>
      </c>
      <c r="Q78" s="42"/>
      <c r="R78" s="43">
        <f t="shared" si="22"/>
        <v>43.68</v>
      </c>
      <c r="S78" s="43">
        <f t="shared" si="20"/>
        <v>0</v>
      </c>
      <c r="T78" s="44">
        <f t="shared" si="21"/>
        <v>0</v>
      </c>
      <c r="U78" s="43" cm="1">
        <f t="array" ref="U78">ROUND(S78*SVS_GrR_1_1,2)</f>
        <v>0</v>
      </c>
    </row>
    <row r="79" spans="1:21" s="45" customFormat="1" ht="24">
      <c r="A79" s="37">
        <f>MAX($A$11:A78)+1</f>
        <v>69</v>
      </c>
      <c r="B79" s="46" t="s">
        <v>381</v>
      </c>
      <c r="C79" s="248">
        <v>1</v>
      </c>
      <c r="D79" s="248">
        <v>45</v>
      </c>
      <c r="E79" s="38" t="s">
        <v>82</v>
      </c>
      <c r="F79" s="38" t="s">
        <v>103</v>
      </c>
      <c r="G79" s="39" t="s">
        <v>81</v>
      </c>
      <c r="H79" s="40">
        <v>160.31</v>
      </c>
      <c r="I79" s="39">
        <v>3</v>
      </c>
      <c r="J79" s="41">
        <v>112.65</v>
      </c>
      <c r="K79" s="42"/>
      <c r="L79" s="43">
        <f t="shared" si="11"/>
        <v>18058.9215</v>
      </c>
      <c r="M79" s="43">
        <f t="shared" si="12"/>
        <v>0</v>
      </c>
      <c r="N79" s="44">
        <f t="shared" si="13"/>
        <v>0</v>
      </c>
      <c r="O79" s="43">
        <f t="shared" si="14"/>
        <v>0</v>
      </c>
      <c r="P79" s="41">
        <f t="shared" si="19"/>
        <v>1</v>
      </c>
      <c r="Q79" s="42"/>
      <c r="R79" s="43">
        <f t="shared" si="22"/>
        <v>160.31</v>
      </c>
      <c r="S79" s="43">
        <f t="shared" si="20"/>
        <v>0</v>
      </c>
      <c r="T79" s="44">
        <f t="shared" si="21"/>
        <v>0</v>
      </c>
      <c r="U79" s="43" cm="1">
        <f t="array" ref="U79">ROUND(S79*SVS_GrR_1_1,2)</f>
        <v>0</v>
      </c>
    </row>
    <row r="80" spans="1:21" s="45" customFormat="1" ht="24">
      <c r="A80" s="37">
        <f>MAX($A$11:A79)+1</f>
        <v>70</v>
      </c>
      <c r="B80" s="46" t="s">
        <v>381</v>
      </c>
      <c r="C80" s="248">
        <v>1</v>
      </c>
      <c r="D80" s="248">
        <v>44</v>
      </c>
      <c r="E80" s="38" t="s">
        <v>84</v>
      </c>
      <c r="F80" s="38" t="s">
        <v>332</v>
      </c>
      <c r="G80" s="39" t="s">
        <v>83</v>
      </c>
      <c r="H80" s="40">
        <v>11.35</v>
      </c>
      <c r="I80" s="39">
        <v>3</v>
      </c>
      <c r="J80" s="41">
        <v>112.65</v>
      </c>
      <c r="K80" s="42"/>
      <c r="L80" s="43">
        <f t="shared" ref="L80:L143" si="23">H80*J80</f>
        <v>1278.5775000000001</v>
      </c>
      <c r="M80" s="43">
        <f t="shared" ref="M80:M143" si="24">IFERROR(L80/K80,0)</f>
        <v>0</v>
      </c>
      <c r="N80" s="44">
        <f t="shared" ref="N80:N143" si="25">IF(O80&gt;0,O80/J80,0)</f>
        <v>0</v>
      </c>
      <c r="O80" s="43">
        <f t="shared" ref="O80:O143" si="26">ROUND(M80*SVS_UR_1_1,2)</f>
        <v>0</v>
      </c>
      <c r="P80" s="41">
        <f t="shared" si="19"/>
        <v>1</v>
      </c>
      <c r="Q80" s="42"/>
      <c r="R80" s="43">
        <f t="shared" si="22"/>
        <v>11.35</v>
      </c>
      <c r="S80" s="43">
        <f t="shared" si="20"/>
        <v>0</v>
      </c>
      <c r="T80" s="44">
        <f t="shared" si="21"/>
        <v>0</v>
      </c>
      <c r="U80" s="43" cm="1">
        <f t="array" ref="U80">ROUND(S80*SVS_GrR_1_1,2)</f>
        <v>0</v>
      </c>
    </row>
    <row r="81" spans="1:21" s="45" customFormat="1" ht="24">
      <c r="A81" s="37">
        <f>MAX($A$11:A80)+1</f>
        <v>71</v>
      </c>
      <c r="B81" s="46" t="s">
        <v>381</v>
      </c>
      <c r="C81" s="248">
        <v>1</v>
      </c>
      <c r="D81" s="248">
        <v>43</v>
      </c>
      <c r="E81" s="38" t="s">
        <v>84</v>
      </c>
      <c r="F81" s="38" t="s">
        <v>332</v>
      </c>
      <c r="G81" s="39" t="s">
        <v>83</v>
      </c>
      <c r="H81" s="40">
        <v>3.09</v>
      </c>
      <c r="I81" s="39">
        <v>3</v>
      </c>
      <c r="J81" s="41">
        <v>112.65</v>
      </c>
      <c r="K81" s="42"/>
      <c r="L81" s="43">
        <f t="shared" si="23"/>
        <v>348.08850000000001</v>
      </c>
      <c r="M81" s="43">
        <f t="shared" si="24"/>
        <v>0</v>
      </c>
      <c r="N81" s="44">
        <f t="shared" si="25"/>
        <v>0</v>
      </c>
      <c r="O81" s="43">
        <f t="shared" si="26"/>
        <v>0</v>
      </c>
      <c r="P81" s="41">
        <f t="shared" si="19"/>
        <v>1</v>
      </c>
      <c r="Q81" s="42"/>
      <c r="R81" s="43">
        <f t="shared" si="22"/>
        <v>3.09</v>
      </c>
      <c r="S81" s="43">
        <f t="shared" si="20"/>
        <v>0</v>
      </c>
      <c r="T81" s="44">
        <f t="shared" si="21"/>
        <v>0</v>
      </c>
      <c r="U81" s="43" cm="1">
        <f t="array" ref="U81">ROUND(S81*SVS_GrR_1_1,2)</f>
        <v>0</v>
      </c>
    </row>
    <row r="82" spans="1:21" s="45" customFormat="1" ht="24">
      <c r="A82" s="37">
        <f>MAX($A$11:A81)+1</f>
        <v>72</v>
      </c>
      <c r="B82" s="46" t="s">
        <v>381</v>
      </c>
      <c r="C82" s="248">
        <v>1</v>
      </c>
      <c r="D82" s="248">
        <v>42</v>
      </c>
      <c r="E82" s="38" t="s">
        <v>363</v>
      </c>
      <c r="F82" s="38" t="s">
        <v>71</v>
      </c>
      <c r="G82" s="39" t="s">
        <v>78</v>
      </c>
      <c r="H82" s="40">
        <v>30.73</v>
      </c>
      <c r="I82" s="39">
        <v>2</v>
      </c>
      <c r="J82" s="41">
        <v>75.099999999999994</v>
      </c>
      <c r="K82" s="42"/>
      <c r="L82" s="43">
        <f t="shared" si="23"/>
        <v>2307.8229999999999</v>
      </c>
      <c r="M82" s="43">
        <f t="shared" si="24"/>
        <v>0</v>
      </c>
      <c r="N82" s="44">
        <f t="shared" si="25"/>
        <v>0</v>
      </c>
      <c r="O82" s="43">
        <f t="shared" si="26"/>
        <v>0</v>
      </c>
      <c r="P82" s="41">
        <f t="shared" si="19"/>
        <v>1</v>
      </c>
      <c r="Q82" s="42"/>
      <c r="R82" s="43">
        <f t="shared" si="22"/>
        <v>30.73</v>
      </c>
      <c r="S82" s="43">
        <f t="shared" si="20"/>
        <v>0</v>
      </c>
      <c r="T82" s="44">
        <f t="shared" si="21"/>
        <v>0</v>
      </c>
      <c r="U82" s="43" cm="1">
        <f t="array" ref="U82">ROUND(S82*SVS_GrR_1_1,2)</f>
        <v>0</v>
      </c>
    </row>
    <row r="83" spans="1:21" s="45" customFormat="1" ht="24">
      <c r="A83" s="37">
        <f>MAX($A$11:A82)+1</f>
        <v>73</v>
      </c>
      <c r="B83" s="46" t="s">
        <v>381</v>
      </c>
      <c r="C83" s="248">
        <v>1</v>
      </c>
      <c r="D83" s="248">
        <v>41</v>
      </c>
      <c r="E83" s="38" t="s">
        <v>239</v>
      </c>
      <c r="F83" s="38" t="s">
        <v>71</v>
      </c>
      <c r="G83" s="39" t="s">
        <v>78</v>
      </c>
      <c r="H83" s="40">
        <v>16.46</v>
      </c>
      <c r="I83" s="39">
        <v>2</v>
      </c>
      <c r="J83" s="41">
        <v>75.099999999999994</v>
      </c>
      <c r="K83" s="42"/>
      <c r="L83" s="43">
        <f t="shared" si="23"/>
        <v>1236.146</v>
      </c>
      <c r="M83" s="43">
        <f t="shared" si="24"/>
        <v>0</v>
      </c>
      <c r="N83" s="44">
        <f t="shared" si="25"/>
        <v>0</v>
      </c>
      <c r="O83" s="43">
        <f t="shared" si="26"/>
        <v>0</v>
      </c>
      <c r="P83" s="41">
        <f t="shared" si="19"/>
        <v>1</v>
      </c>
      <c r="Q83" s="42"/>
      <c r="R83" s="43">
        <f t="shared" si="22"/>
        <v>16.46</v>
      </c>
      <c r="S83" s="43">
        <f t="shared" si="20"/>
        <v>0</v>
      </c>
      <c r="T83" s="44">
        <f t="shared" si="21"/>
        <v>0</v>
      </c>
      <c r="U83" s="43" cm="1">
        <f t="array" ref="U83">ROUND(S83*SVS_GrR_1_1,2)</f>
        <v>0</v>
      </c>
    </row>
    <row r="84" spans="1:21" s="45" customFormat="1" ht="24">
      <c r="A84" s="37">
        <f>MAX($A$11:A83)+1</f>
        <v>74</v>
      </c>
      <c r="B84" s="46" t="s">
        <v>381</v>
      </c>
      <c r="C84" s="248">
        <v>1</v>
      </c>
      <c r="D84" s="248">
        <v>40</v>
      </c>
      <c r="E84" s="38" t="s">
        <v>364</v>
      </c>
      <c r="F84" s="38" t="s">
        <v>71</v>
      </c>
      <c r="G84" s="39" t="s">
        <v>78</v>
      </c>
      <c r="H84" s="40">
        <v>17.670000000000002</v>
      </c>
      <c r="I84" s="39">
        <v>2</v>
      </c>
      <c r="J84" s="41">
        <v>75.099999999999994</v>
      </c>
      <c r="K84" s="42"/>
      <c r="L84" s="43">
        <f t="shared" si="23"/>
        <v>1327.0170000000001</v>
      </c>
      <c r="M84" s="43">
        <f t="shared" si="24"/>
        <v>0</v>
      </c>
      <c r="N84" s="44">
        <f t="shared" si="25"/>
        <v>0</v>
      </c>
      <c r="O84" s="43">
        <f t="shared" si="26"/>
        <v>0</v>
      </c>
      <c r="P84" s="41">
        <f t="shared" si="19"/>
        <v>1</v>
      </c>
      <c r="Q84" s="42"/>
      <c r="R84" s="43">
        <f t="shared" si="22"/>
        <v>17.670000000000002</v>
      </c>
      <c r="S84" s="43">
        <f t="shared" si="20"/>
        <v>0</v>
      </c>
      <c r="T84" s="44">
        <f t="shared" si="21"/>
        <v>0</v>
      </c>
      <c r="U84" s="43" cm="1">
        <f t="array" ref="U84">ROUND(S84*SVS_GrR_1_1,2)</f>
        <v>0</v>
      </c>
    </row>
    <row r="85" spans="1:21" s="45" customFormat="1" ht="24">
      <c r="A85" s="37">
        <f>MAX($A$11:A84)+1</f>
        <v>75</v>
      </c>
      <c r="B85" s="46" t="s">
        <v>381</v>
      </c>
      <c r="C85" s="248">
        <v>1</v>
      </c>
      <c r="D85" s="248">
        <v>38</v>
      </c>
      <c r="E85" s="38" t="s">
        <v>364</v>
      </c>
      <c r="F85" s="38" t="s">
        <v>71</v>
      </c>
      <c r="G85" s="39" t="s">
        <v>78</v>
      </c>
      <c r="H85" s="40">
        <v>17.670000000000002</v>
      </c>
      <c r="I85" s="39">
        <v>2</v>
      </c>
      <c r="J85" s="41">
        <v>75.099999999999994</v>
      </c>
      <c r="K85" s="42"/>
      <c r="L85" s="43">
        <f t="shared" si="23"/>
        <v>1327.0170000000001</v>
      </c>
      <c r="M85" s="43">
        <f t="shared" si="24"/>
        <v>0</v>
      </c>
      <c r="N85" s="44">
        <f t="shared" si="25"/>
        <v>0</v>
      </c>
      <c r="O85" s="43">
        <f t="shared" si="26"/>
        <v>0</v>
      </c>
      <c r="P85" s="41">
        <f t="shared" si="19"/>
        <v>1</v>
      </c>
      <c r="Q85" s="42"/>
      <c r="R85" s="43">
        <f t="shared" si="22"/>
        <v>17.670000000000002</v>
      </c>
      <c r="S85" s="43">
        <f t="shared" si="20"/>
        <v>0</v>
      </c>
      <c r="T85" s="44">
        <f t="shared" si="21"/>
        <v>0</v>
      </c>
      <c r="U85" s="43" cm="1">
        <f t="array" ref="U85">ROUND(S85*SVS_GrR_1_1,2)</f>
        <v>0</v>
      </c>
    </row>
    <row r="86" spans="1:21" s="45" customFormat="1" ht="24">
      <c r="A86" s="37">
        <f>MAX($A$11:A85)+1</f>
        <v>76</v>
      </c>
      <c r="B86" s="46" t="s">
        <v>381</v>
      </c>
      <c r="C86" s="248">
        <v>1</v>
      </c>
      <c r="D86" s="248">
        <v>37</v>
      </c>
      <c r="E86" s="38" t="s">
        <v>239</v>
      </c>
      <c r="F86" s="38" t="s">
        <v>71</v>
      </c>
      <c r="G86" s="39" t="s">
        <v>78</v>
      </c>
      <c r="H86" s="40">
        <v>17.62</v>
      </c>
      <c r="I86" s="39">
        <v>2</v>
      </c>
      <c r="J86" s="41">
        <v>75.099999999999994</v>
      </c>
      <c r="K86" s="42"/>
      <c r="L86" s="43">
        <f t="shared" si="23"/>
        <v>1323.2619999999999</v>
      </c>
      <c r="M86" s="43">
        <f t="shared" si="24"/>
        <v>0</v>
      </c>
      <c r="N86" s="44">
        <f t="shared" si="25"/>
        <v>0</v>
      </c>
      <c r="O86" s="43">
        <f t="shared" si="26"/>
        <v>0</v>
      </c>
      <c r="P86" s="41">
        <f t="shared" si="19"/>
        <v>1</v>
      </c>
      <c r="Q86" s="42"/>
      <c r="R86" s="43">
        <f t="shared" si="22"/>
        <v>17.62</v>
      </c>
      <c r="S86" s="43">
        <f t="shared" si="20"/>
        <v>0</v>
      </c>
      <c r="T86" s="44">
        <f t="shared" si="21"/>
        <v>0</v>
      </c>
      <c r="U86" s="43" cm="1">
        <f t="array" ref="U86">ROUND(S86*SVS_GrR_1_1,2)</f>
        <v>0</v>
      </c>
    </row>
    <row r="87" spans="1:21" s="45" customFormat="1" ht="24">
      <c r="A87" s="37">
        <f>MAX($A$11:A86)+1</f>
        <v>77</v>
      </c>
      <c r="B87" s="46" t="s">
        <v>381</v>
      </c>
      <c r="C87" s="248">
        <v>1</v>
      </c>
      <c r="D87" s="248">
        <v>36</v>
      </c>
      <c r="E87" s="38" t="s">
        <v>363</v>
      </c>
      <c r="F87" s="38" t="s">
        <v>71</v>
      </c>
      <c r="G87" s="39" t="s">
        <v>78</v>
      </c>
      <c r="H87" s="40">
        <v>28.92</v>
      </c>
      <c r="I87" s="39">
        <v>2</v>
      </c>
      <c r="J87" s="41">
        <v>75.099999999999994</v>
      </c>
      <c r="K87" s="42"/>
      <c r="L87" s="43">
        <f t="shared" si="23"/>
        <v>2171.8919999999998</v>
      </c>
      <c r="M87" s="43">
        <f t="shared" si="24"/>
        <v>0</v>
      </c>
      <c r="N87" s="44">
        <f t="shared" si="25"/>
        <v>0</v>
      </c>
      <c r="O87" s="43">
        <f t="shared" si="26"/>
        <v>0</v>
      </c>
      <c r="P87" s="41">
        <f t="shared" si="19"/>
        <v>1</v>
      </c>
      <c r="Q87" s="42"/>
      <c r="R87" s="43">
        <f t="shared" si="22"/>
        <v>28.92</v>
      </c>
      <c r="S87" s="43">
        <f t="shared" si="20"/>
        <v>0</v>
      </c>
      <c r="T87" s="44">
        <f t="shared" si="21"/>
        <v>0</v>
      </c>
      <c r="U87" s="43" cm="1">
        <f t="array" ref="U87">ROUND(S87*SVS_GrR_1_1,2)</f>
        <v>0</v>
      </c>
    </row>
    <row r="88" spans="1:21" s="45" customFormat="1" ht="24">
      <c r="A88" s="37">
        <f>MAX($A$11:A87)+1</f>
        <v>78</v>
      </c>
      <c r="B88" s="46" t="s">
        <v>381</v>
      </c>
      <c r="C88" s="248">
        <v>1</v>
      </c>
      <c r="D88" s="248">
        <v>35</v>
      </c>
      <c r="E88" s="38" t="s">
        <v>365</v>
      </c>
      <c r="F88" s="38" t="s">
        <v>71</v>
      </c>
      <c r="G88" s="39" t="s">
        <v>65</v>
      </c>
      <c r="H88" s="40">
        <v>64.8</v>
      </c>
      <c r="I88" s="39">
        <v>3</v>
      </c>
      <c r="J88" s="41">
        <v>112.65</v>
      </c>
      <c r="K88" s="42"/>
      <c r="L88" s="43">
        <f t="shared" si="23"/>
        <v>7299.72</v>
      </c>
      <c r="M88" s="43">
        <f t="shared" si="24"/>
        <v>0</v>
      </c>
      <c r="N88" s="44">
        <f t="shared" si="25"/>
        <v>0</v>
      </c>
      <c r="O88" s="43">
        <f t="shared" si="26"/>
        <v>0</v>
      </c>
      <c r="P88" s="41">
        <f t="shared" si="19"/>
        <v>1</v>
      </c>
      <c r="Q88" s="42"/>
      <c r="R88" s="43">
        <f t="shared" si="22"/>
        <v>64.8</v>
      </c>
      <c r="S88" s="43">
        <f t="shared" si="20"/>
        <v>0</v>
      </c>
      <c r="T88" s="44">
        <f t="shared" si="21"/>
        <v>0</v>
      </c>
      <c r="U88" s="43" cm="1">
        <f t="array" ref="U88">ROUND(S88*SVS_GrR_1_1,2)</f>
        <v>0</v>
      </c>
    </row>
    <row r="89" spans="1:21" s="45" customFormat="1" ht="24">
      <c r="A89" s="37">
        <f>MAX($A$11:A88)+1</f>
        <v>79</v>
      </c>
      <c r="B89" s="46" t="s">
        <v>381</v>
      </c>
      <c r="C89" s="248">
        <v>1</v>
      </c>
      <c r="D89" s="248">
        <v>34</v>
      </c>
      <c r="E89" s="38" t="s">
        <v>366</v>
      </c>
      <c r="F89" s="38" t="s">
        <v>71</v>
      </c>
      <c r="G89" s="39" t="s">
        <v>65</v>
      </c>
      <c r="H89" s="40">
        <v>62.74</v>
      </c>
      <c r="I89" s="39">
        <v>3</v>
      </c>
      <c r="J89" s="41">
        <v>112.65</v>
      </c>
      <c r="K89" s="42"/>
      <c r="L89" s="43">
        <f t="shared" si="23"/>
        <v>7067.661000000001</v>
      </c>
      <c r="M89" s="43">
        <f t="shared" si="24"/>
        <v>0</v>
      </c>
      <c r="N89" s="44">
        <f t="shared" si="25"/>
        <v>0</v>
      </c>
      <c r="O89" s="43">
        <f t="shared" si="26"/>
        <v>0</v>
      </c>
      <c r="P89" s="41">
        <f t="shared" si="19"/>
        <v>1</v>
      </c>
      <c r="Q89" s="42"/>
      <c r="R89" s="43">
        <f t="shared" si="22"/>
        <v>62.74</v>
      </c>
      <c r="S89" s="43">
        <f t="shared" si="20"/>
        <v>0</v>
      </c>
      <c r="T89" s="44">
        <f t="shared" si="21"/>
        <v>0</v>
      </c>
      <c r="U89" s="43" cm="1">
        <f t="array" ref="U89">ROUND(S89*SVS_GrR_1_1,2)</f>
        <v>0</v>
      </c>
    </row>
    <row r="90" spans="1:21" s="45" customFormat="1" ht="24">
      <c r="A90" s="37">
        <f>MAX($A$11:A89)+1</f>
        <v>80</v>
      </c>
      <c r="B90" s="46" t="s">
        <v>381</v>
      </c>
      <c r="C90" s="248">
        <v>1</v>
      </c>
      <c r="D90" s="248">
        <v>33</v>
      </c>
      <c r="E90" s="38" t="s">
        <v>365</v>
      </c>
      <c r="F90" s="38" t="s">
        <v>71</v>
      </c>
      <c r="G90" s="39" t="s">
        <v>65</v>
      </c>
      <c r="H90" s="40">
        <v>66.63</v>
      </c>
      <c r="I90" s="39">
        <v>3</v>
      </c>
      <c r="J90" s="41">
        <v>112.65</v>
      </c>
      <c r="K90" s="42"/>
      <c r="L90" s="43">
        <f t="shared" si="23"/>
        <v>7505.8694999999998</v>
      </c>
      <c r="M90" s="43">
        <f t="shared" si="24"/>
        <v>0</v>
      </c>
      <c r="N90" s="44">
        <f t="shared" si="25"/>
        <v>0</v>
      </c>
      <c r="O90" s="43">
        <f t="shared" si="26"/>
        <v>0</v>
      </c>
      <c r="P90" s="41">
        <f t="shared" si="19"/>
        <v>1</v>
      </c>
      <c r="Q90" s="42"/>
      <c r="R90" s="43">
        <f t="shared" si="22"/>
        <v>66.63</v>
      </c>
      <c r="S90" s="43">
        <f t="shared" si="20"/>
        <v>0</v>
      </c>
      <c r="T90" s="44">
        <f t="shared" si="21"/>
        <v>0</v>
      </c>
      <c r="U90" s="43" cm="1">
        <f t="array" ref="U90">ROUND(S90*SVS_GrR_1_1,2)</f>
        <v>0</v>
      </c>
    </row>
    <row r="91" spans="1:21" s="45" customFormat="1" ht="24">
      <c r="A91" s="37">
        <f>MAX($A$11:A90)+1</f>
        <v>81</v>
      </c>
      <c r="B91" s="46" t="s">
        <v>381</v>
      </c>
      <c r="C91" s="248">
        <v>1</v>
      </c>
      <c r="D91" s="248">
        <v>32</v>
      </c>
      <c r="E91" s="38" t="s">
        <v>365</v>
      </c>
      <c r="F91" s="38" t="s">
        <v>71</v>
      </c>
      <c r="G91" s="39" t="s">
        <v>65</v>
      </c>
      <c r="H91" s="40">
        <v>66.150000000000006</v>
      </c>
      <c r="I91" s="39">
        <v>3</v>
      </c>
      <c r="J91" s="41">
        <v>112.65</v>
      </c>
      <c r="K91" s="42"/>
      <c r="L91" s="43">
        <f t="shared" si="23"/>
        <v>7451.7975000000006</v>
      </c>
      <c r="M91" s="43">
        <f t="shared" si="24"/>
        <v>0</v>
      </c>
      <c r="N91" s="44">
        <f t="shared" si="25"/>
        <v>0</v>
      </c>
      <c r="O91" s="43">
        <f t="shared" si="26"/>
        <v>0</v>
      </c>
      <c r="P91" s="41">
        <f t="shared" si="19"/>
        <v>1</v>
      </c>
      <c r="Q91" s="42"/>
      <c r="R91" s="43">
        <f t="shared" si="22"/>
        <v>66.150000000000006</v>
      </c>
      <c r="S91" s="43">
        <f t="shared" si="20"/>
        <v>0</v>
      </c>
      <c r="T91" s="44">
        <f t="shared" si="21"/>
        <v>0</v>
      </c>
      <c r="U91" s="43" cm="1">
        <f t="array" ref="U91">ROUND(S91*SVS_GrR_1_1,2)</f>
        <v>0</v>
      </c>
    </row>
    <row r="92" spans="1:21" s="45" customFormat="1" ht="24">
      <c r="A92" s="37">
        <f>MAX($A$11:A91)+1</f>
        <v>82</v>
      </c>
      <c r="B92" s="46" t="s">
        <v>381</v>
      </c>
      <c r="C92" s="248">
        <v>1</v>
      </c>
      <c r="D92" s="248">
        <v>31</v>
      </c>
      <c r="E92" s="38" t="s">
        <v>367</v>
      </c>
      <c r="F92" s="38" t="s">
        <v>71</v>
      </c>
      <c r="G92" s="39" t="s">
        <v>37</v>
      </c>
      <c r="H92" s="40">
        <v>28.69</v>
      </c>
      <c r="I92" s="39">
        <v>1</v>
      </c>
      <c r="J92" s="41">
        <v>40.18</v>
      </c>
      <c r="K92" s="42"/>
      <c r="L92" s="43">
        <f t="shared" si="23"/>
        <v>1152.7642000000001</v>
      </c>
      <c r="M92" s="43">
        <f t="shared" si="24"/>
        <v>0</v>
      </c>
      <c r="N92" s="44">
        <f t="shared" si="25"/>
        <v>0</v>
      </c>
      <c r="O92" s="43">
        <f t="shared" si="26"/>
        <v>0</v>
      </c>
      <c r="P92" s="41">
        <f t="shared" si="19"/>
        <v>1</v>
      </c>
      <c r="Q92" s="42"/>
      <c r="R92" s="43">
        <f t="shared" si="22"/>
        <v>28.69</v>
      </c>
      <c r="S92" s="43">
        <f t="shared" si="20"/>
        <v>0</v>
      </c>
      <c r="T92" s="44">
        <f t="shared" si="21"/>
        <v>0</v>
      </c>
      <c r="U92" s="43" cm="1">
        <f t="array" ref="U92">ROUND(S92*SVS_GrR_1_1,2)</f>
        <v>0</v>
      </c>
    </row>
    <row r="93" spans="1:21" s="45" customFormat="1" ht="24">
      <c r="A93" s="37">
        <f>MAX($A$11:A92)+1</f>
        <v>83</v>
      </c>
      <c r="B93" s="46" t="s">
        <v>381</v>
      </c>
      <c r="C93" s="248">
        <v>1</v>
      </c>
      <c r="D93" s="248">
        <v>30</v>
      </c>
      <c r="E93" s="38" t="s">
        <v>247</v>
      </c>
      <c r="F93" s="38" t="s">
        <v>71</v>
      </c>
      <c r="G93" s="39" t="s">
        <v>40</v>
      </c>
      <c r="H93" s="40">
        <v>13.92</v>
      </c>
      <c r="I93" s="39">
        <v>5</v>
      </c>
      <c r="J93" s="41">
        <v>187.75</v>
      </c>
      <c r="K93" s="42"/>
      <c r="L93" s="43">
        <f t="shared" si="23"/>
        <v>2613.48</v>
      </c>
      <c r="M93" s="43">
        <f t="shared" si="24"/>
        <v>0</v>
      </c>
      <c r="N93" s="44">
        <f t="shared" si="25"/>
        <v>0</v>
      </c>
      <c r="O93" s="43">
        <f t="shared" si="26"/>
        <v>0</v>
      </c>
      <c r="P93" s="41">
        <f t="shared" si="19"/>
        <v>1</v>
      </c>
      <c r="Q93" s="42"/>
      <c r="R93" s="43">
        <f t="shared" si="22"/>
        <v>13.92</v>
      </c>
      <c r="S93" s="43">
        <f t="shared" si="20"/>
        <v>0</v>
      </c>
      <c r="T93" s="44">
        <f t="shared" si="21"/>
        <v>0</v>
      </c>
      <c r="U93" s="43" cm="1">
        <f t="array" ref="U93">ROUND(S93*SVS_GrR_1_1,2)</f>
        <v>0</v>
      </c>
    </row>
    <row r="94" spans="1:21" s="45" customFormat="1" ht="24">
      <c r="A94" s="37">
        <f>MAX($A$11:A93)+1</f>
        <v>84</v>
      </c>
      <c r="B94" s="46" t="s">
        <v>381</v>
      </c>
      <c r="C94" s="248">
        <v>1</v>
      </c>
      <c r="D94" s="248">
        <v>29</v>
      </c>
      <c r="E94" s="38" t="s">
        <v>96</v>
      </c>
      <c r="F94" s="38" t="s">
        <v>69</v>
      </c>
      <c r="G94" s="39" t="s">
        <v>94</v>
      </c>
      <c r="H94" s="40">
        <v>6.75</v>
      </c>
      <c r="I94" s="39">
        <v>5</v>
      </c>
      <c r="J94" s="41">
        <v>187.75</v>
      </c>
      <c r="K94" s="42"/>
      <c r="L94" s="43">
        <f t="shared" si="23"/>
        <v>1267.3125</v>
      </c>
      <c r="M94" s="43">
        <f t="shared" si="24"/>
        <v>0</v>
      </c>
      <c r="N94" s="44">
        <f t="shared" si="25"/>
        <v>0</v>
      </c>
      <c r="O94" s="43">
        <f t="shared" si="26"/>
        <v>0</v>
      </c>
      <c r="P94" s="41">
        <f t="shared" si="19"/>
        <v>1</v>
      </c>
      <c r="Q94" s="42"/>
      <c r="R94" s="43">
        <f t="shared" si="22"/>
        <v>6.75</v>
      </c>
      <c r="S94" s="43">
        <f t="shared" si="20"/>
        <v>0</v>
      </c>
      <c r="T94" s="44">
        <f t="shared" si="21"/>
        <v>0</v>
      </c>
      <c r="U94" s="43" cm="1">
        <f t="array" ref="U94">ROUND(S94*SVS_GrR_1_1,2)</f>
        <v>0</v>
      </c>
    </row>
    <row r="95" spans="1:21" s="45" customFormat="1" ht="24">
      <c r="A95" s="37">
        <f>MAX($A$11:A94)+1</f>
        <v>85</v>
      </c>
      <c r="B95" s="46" t="s">
        <v>381</v>
      </c>
      <c r="C95" s="248">
        <v>1</v>
      </c>
      <c r="D95" s="248">
        <v>28</v>
      </c>
      <c r="E95" s="38" t="s">
        <v>82</v>
      </c>
      <c r="F95" s="38" t="s">
        <v>71</v>
      </c>
      <c r="G95" s="39" t="s">
        <v>81</v>
      </c>
      <c r="H95" s="40">
        <v>35.28</v>
      </c>
      <c r="I95" s="39">
        <v>3</v>
      </c>
      <c r="J95" s="41">
        <v>112.65</v>
      </c>
      <c r="K95" s="42"/>
      <c r="L95" s="43">
        <f t="shared" si="23"/>
        <v>3974.2920000000004</v>
      </c>
      <c r="M95" s="43">
        <f t="shared" si="24"/>
        <v>0</v>
      </c>
      <c r="N95" s="44">
        <f t="shared" si="25"/>
        <v>0</v>
      </c>
      <c r="O95" s="43">
        <f t="shared" si="26"/>
        <v>0</v>
      </c>
      <c r="P95" s="41">
        <f t="shared" si="19"/>
        <v>1</v>
      </c>
      <c r="Q95" s="42"/>
      <c r="R95" s="43">
        <f t="shared" si="22"/>
        <v>35.28</v>
      </c>
      <c r="S95" s="43">
        <f t="shared" si="20"/>
        <v>0</v>
      </c>
      <c r="T95" s="44">
        <f t="shared" si="21"/>
        <v>0</v>
      </c>
      <c r="U95" s="43" cm="1">
        <f t="array" ref="U95">ROUND(S95*SVS_GrR_1_1,2)</f>
        <v>0</v>
      </c>
    </row>
    <row r="96" spans="1:21" s="45" customFormat="1" ht="24">
      <c r="A96" s="37">
        <f>MAX($A$11:A95)+1</f>
        <v>86</v>
      </c>
      <c r="B96" s="46" t="s">
        <v>381</v>
      </c>
      <c r="C96" s="248">
        <v>1</v>
      </c>
      <c r="D96" s="248">
        <v>27</v>
      </c>
      <c r="E96" s="38" t="s">
        <v>211</v>
      </c>
      <c r="F96" s="38" t="s">
        <v>71</v>
      </c>
      <c r="G96" s="39" t="s">
        <v>80</v>
      </c>
      <c r="H96" s="40">
        <v>43.68</v>
      </c>
      <c r="I96" s="39">
        <v>2</v>
      </c>
      <c r="J96" s="41">
        <v>75.099999999999994</v>
      </c>
      <c r="K96" s="42"/>
      <c r="L96" s="43">
        <f t="shared" si="23"/>
        <v>3280.3679999999999</v>
      </c>
      <c r="M96" s="43">
        <f t="shared" si="24"/>
        <v>0</v>
      </c>
      <c r="N96" s="44">
        <f t="shared" si="25"/>
        <v>0</v>
      </c>
      <c r="O96" s="43">
        <f t="shared" si="26"/>
        <v>0</v>
      </c>
      <c r="P96" s="41">
        <f t="shared" si="19"/>
        <v>1</v>
      </c>
      <c r="Q96" s="42"/>
      <c r="R96" s="43">
        <f t="shared" si="22"/>
        <v>43.68</v>
      </c>
      <c r="S96" s="43">
        <f t="shared" si="20"/>
        <v>0</v>
      </c>
      <c r="T96" s="44">
        <f t="shared" si="21"/>
        <v>0</v>
      </c>
      <c r="U96" s="43" cm="1">
        <f t="array" ref="U96">ROUND(S96*SVS_GrR_1_1,2)</f>
        <v>0</v>
      </c>
    </row>
    <row r="97" spans="1:21" s="45" customFormat="1" ht="24">
      <c r="A97" s="37">
        <f>MAX($A$11:A96)+1</f>
        <v>87</v>
      </c>
      <c r="B97" s="46" t="s">
        <v>381</v>
      </c>
      <c r="C97" s="248">
        <v>1</v>
      </c>
      <c r="D97" s="248">
        <v>26</v>
      </c>
      <c r="E97" s="38" t="s">
        <v>211</v>
      </c>
      <c r="F97" s="38" t="s">
        <v>71</v>
      </c>
      <c r="G97" s="39" t="s">
        <v>80</v>
      </c>
      <c r="H97" s="40">
        <v>88.63</v>
      </c>
      <c r="I97" s="39">
        <v>2</v>
      </c>
      <c r="J97" s="41">
        <v>75.099999999999994</v>
      </c>
      <c r="K97" s="42"/>
      <c r="L97" s="43">
        <f t="shared" si="23"/>
        <v>6656.1129999999994</v>
      </c>
      <c r="M97" s="43">
        <f t="shared" si="24"/>
        <v>0</v>
      </c>
      <c r="N97" s="44">
        <f t="shared" si="25"/>
        <v>0</v>
      </c>
      <c r="O97" s="43">
        <f t="shared" si="26"/>
        <v>0</v>
      </c>
      <c r="P97" s="41">
        <f t="shared" si="19"/>
        <v>1</v>
      </c>
      <c r="Q97" s="42"/>
      <c r="R97" s="43">
        <f t="shared" si="22"/>
        <v>88.63</v>
      </c>
      <c r="S97" s="43">
        <f t="shared" si="20"/>
        <v>0</v>
      </c>
      <c r="T97" s="44">
        <f t="shared" si="21"/>
        <v>0</v>
      </c>
      <c r="U97" s="43" cm="1">
        <f t="array" ref="U97">ROUND(S97*SVS_GrR_1_1,2)</f>
        <v>0</v>
      </c>
    </row>
    <row r="98" spans="1:21" s="45" customFormat="1" ht="24">
      <c r="A98" s="37">
        <f>MAX($A$11:A97)+1</f>
        <v>88</v>
      </c>
      <c r="B98" s="46" t="s">
        <v>381</v>
      </c>
      <c r="C98" s="248">
        <v>1</v>
      </c>
      <c r="D98" s="248">
        <v>25</v>
      </c>
      <c r="E98" s="38" t="s">
        <v>366</v>
      </c>
      <c r="F98" s="38" t="s">
        <v>71</v>
      </c>
      <c r="G98" s="39" t="s">
        <v>65</v>
      </c>
      <c r="H98" s="40">
        <v>66.150000000000006</v>
      </c>
      <c r="I98" s="39">
        <v>3</v>
      </c>
      <c r="J98" s="41">
        <v>112.65</v>
      </c>
      <c r="K98" s="42"/>
      <c r="L98" s="43">
        <f t="shared" si="23"/>
        <v>7451.7975000000006</v>
      </c>
      <c r="M98" s="43">
        <f t="shared" si="24"/>
        <v>0</v>
      </c>
      <c r="N98" s="44">
        <f t="shared" si="25"/>
        <v>0</v>
      </c>
      <c r="O98" s="43">
        <f t="shared" si="26"/>
        <v>0</v>
      </c>
      <c r="P98" s="41">
        <f t="shared" si="19"/>
        <v>1</v>
      </c>
      <c r="Q98" s="42"/>
      <c r="R98" s="43">
        <f t="shared" si="22"/>
        <v>66.150000000000006</v>
      </c>
      <c r="S98" s="43">
        <f t="shared" si="20"/>
        <v>0</v>
      </c>
      <c r="T98" s="44">
        <f t="shared" si="21"/>
        <v>0</v>
      </c>
      <c r="U98" s="43" cm="1">
        <f t="array" ref="U98">ROUND(S98*SVS_GrR_1_1,2)</f>
        <v>0</v>
      </c>
    </row>
    <row r="99" spans="1:21" s="45" customFormat="1" ht="24">
      <c r="A99" s="37">
        <f>MAX($A$11:A98)+1</f>
        <v>89</v>
      </c>
      <c r="B99" s="46" t="s">
        <v>381</v>
      </c>
      <c r="C99" s="248">
        <v>1</v>
      </c>
      <c r="D99" s="248">
        <v>24</v>
      </c>
      <c r="E99" s="38" t="s">
        <v>368</v>
      </c>
      <c r="F99" s="38" t="s">
        <v>69</v>
      </c>
      <c r="G99" s="39" t="s">
        <v>88</v>
      </c>
      <c r="H99" s="40">
        <v>4.38</v>
      </c>
      <c r="I99" s="39">
        <v>5</v>
      </c>
      <c r="J99" s="41">
        <v>187.75</v>
      </c>
      <c r="K99" s="42"/>
      <c r="L99" s="43">
        <f t="shared" si="23"/>
        <v>822.34500000000003</v>
      </c>
      <c r="M99" s="43">
        <f t="shared" si="24"/>
        <v>0</v>
      </c>
      <c r="N99" s="44">
        <f t="shared" si="25"/>
        <v>0</v>
      </c>
      <c r="O99" s="43">
        <f t="shared" si="26"/>
        <v>0</v>
      </c>
      <c r="P99" s="41">
        <f t="shared" si="19"/>
        <v>1</v>
      </c>
      <c r="Q99" s="42"/>
      <c r="R99" s="43">
        <f t="shared" si="22"/>
        <v>4.38</v>
      </c>
      <c r="S99" s="43">
        <f t="shared" si="20"/>
        <v>0</v>
      </c>
      <c r="T99" s="44">
        <f t="shared" si="21"/>
        <v>0</v>
      </c>
      <c r="U99" s="43" cm="1">
        <f t="array" ref="U99">ROUND(S99*SVS_GrR_1_1,2)</f>
        <v>0</v>
      </c>
    </row>
    <row r="100" spans="1:21" s="45" customFormat="1" ht="24">
      <c r="A100" s="37">
        <f>MAX($A$11:A99)+1</f>
        <v>90</v>
      </c>
      <c r="B100" s="46" t="s">
        <v>381</v>
      </c>
      <c r="C100" s="248">
        <v>1</v>
      </c>
      <c r="D100" s="248">
        <v>23</v>
      </c>
      <c r="E100" s="38" t="s">
        <v>368</v>
      </c>
      <c r="F100" s="38" t="s">
        <v>69</v>
      </c>
      <c r="G100" s="39" t="s">
        <v>88</v>
      </c>
      <c r="H100" s="40">
        <v>4.66</v>
      </c>
      <c r="I100" s="39">
        <v>5</v>
      </c>
      <c r="J100" s="41">
        <v>187.75</v>
      </c>
      <c r="K100" s="42"/>
      <c r="L100" s="43">
        <f t="shared" si="23"/>
        <v>874.91500000000008</v>
      </c>
      <c r="M100" s="43">
        <f t="shared" si="24"/>
        <v>0</v>
      </c>
      <c r="N100" s="44">
        <f t="shared" si="25"/>
        <v>0</v>
      </c>
      <c r="O100" s="43">
        <f t="shared" si="26"/>
        <v>0</v>
      </c>
      <c r="P100" s="41">
        <f t="shared" si="19"/>
        <v>1</v>
      </c>
      <c r="Q100" s="42"/>
      <c r="R100" s="43">
        <f t="shared" si="22"/>
        <v>4.66</v>
      </c>
      <c r="S100" s="43">
        <f t="shared" si="20"/>
        <v>0</v>
      </c>
      <c r="T100" s="44">
        <f t="shared" si="21"/>
        <v>0</v>
      </c>
      <c r="U100" s="43" cm="1">
        <f t="array" ref="U100">ROUND(S100*SVS_GrR_1_1,2)</f>
        <v>0</v>
      </c>
    </row>
    <row r="101" spans="1:21" s="45" customFormat="1" ht="24">
      <c r="A101" s="37">
        <f>MAX($A$11:A100)+1</f>
        <v>91</v>
      </c>
      <c r="B101" s="46" t="s">
        <v>381</v>
      </c>
      <c r="C101" s="248">
        <v>1</v>
      </c>
      <c r="D101" s="248">
        <v>22</v>
      </c>
      <c r="E101" s="38" t="s">
        <v>146</v>
      </c>
      <c r="F101" s="38" t="s">
        <v>69</v>
      </c>
      <c r="G101" s="39" t="s">
        <v>88</v>
      </c>
      <c r="H101" s="40">
        <v>3.07</v>
      </c>
      <c r="I101" s="39">
        <v>5</v>
      </c>
      <c r="J101" s="41">
        <v>187.75</v>
      </c>
      <c r="K101" s="42"/>
      <c r="L101" s="43">
        <f t="shared" si="23"/>
        <v>576.39249999999993</v>
      </c>
      <c r="M101" s="43">
        <f t="shared" si="24"/>
        <v>0</v>
      </c>
      <c r="N101" s="44">
        <f t="shared" si="25"/>
        <v>0</v>
      </c>
      <c r="O101" s="43">
        <f t="shared" si="26"/>
        <v>0</v>
      </c>
      <c r="P101" s="41">
        <f t="shared" si="19"/>
        <v>1</v>
      </c>
      <c r="Q101" s="42"/>
      <c r="R101" s="43">
        <f t="shared" si="22"/>
        <v>3.07</v>
      </c>
      <c r="S101" s="43">
        <f t="shared" si="20"/>
        <v>0</v>
      </c>
      <c r="T101" s="44">
        <f t="shared" si="21"/>
        <v>0</v>
      </c>
      <c r="U101" s="43" cm="1">
        <f t="array" ref="U101">ROUND(S101*SVS_GrR_1_1,2)</f>
        <v>0</v>
      </c>
    </row>
    <row r="102" spans="1:21" s="45" customFormat="1" ht="24">
      <c r="A102" s="37">
        <f>MAX($A$11:A101)+1</f>
        <v>92</v>
      </c>
      <c r="B102" s="46" t="s">
        <v>381</v>
      </c>
      <c r="C102" s="248">
        <v>1</v>
      </c>
      <c r="D102" s="248">
        <v>21</v>
      </c>
      <c r="E102" s="38" t="s">
        <v>146</v>
      </c>
      <c r="F102" s="38" t="s">
        <v>69</v>
      </c>
      <c r="G102" s="39" t="s">
        <v>88</v>
      </c>
      <c r="H102" s="40">
        <v>5.01</v>
      </c>
      <c r="I102" s="39">
        <v>5</v>
      </c>
      <c r="J102" s="41">
        <v>187.75</v>
      </c>
      <c r="K102" s="42"/>
      <c r="L102" s="43">
        <f t="shared" si="23"/>
        <v>940.62749999999994</v>
      </c>
      <c r="M102" s="43">
        <f t="shared" si="24"/>
        <v>0</v>
      </c>
      <c r="N102" s="44">
        <f t="shared" si="25"/>
        <v>0</v>
      </c>
      <c r="O102" s="43">
        <f t="shared" si="26"/>
        <v>0</v>
      </c>
      <c r="P102" s="41">
        <f t="shared" si="19"/>
        <v>1</v>
      </c>
      <c r="Q102" s="42"/>
      <c r="R102" s="43">
        <f t="shared" si="22"/>
        <v>5.01</v>
      </c>
      <c r="S102" s="43">
        <f t="shared" si="20"/>
        <v>0</v>
      </c>
      <c r="T102" s="44">
        <f t="shared" si="21"/>
        <v>0</v>
      </c>
      <c r="U102" s="43" cm="1">
        <f t="array" ref="U102">ROUND(S102*SVS_GrR_1_1,2)</f>
        <v>0</v>
      </c>
    </row>
    <row r="103" spans="1:21" s="45" customFormat="1" ht="24">
      <c r="A103" s="37">
        <f>MAX($A$11:A102)+1</f>
        <v>93</v>
      </c>
      <c r="B103" s="46" t="s">
        <v>381</v>
      </c>
      <c r="C103" s="248">
        <v>1</v>
      </c>
      <c r="D103" s="248">
        <v>20</v>
      </c>
      <c r="E103" s="38" t="s">
        <v>146</v>
      </c>
      <c r="F103" s="38" t="s">
        <v>69</v>
      </c>
      <c r="G103" s="39" t="s">
        <v>88</v>
      </c>
      <c r="H103" s="40">
        <v>9.56</v>
      </c>
      <c r="I103" s="39">
        <v>5</v>
      </c>
      <c r="J103" s="41">
        <v>187.75</v>
      </c>
      <c r="K103" s="42"/>
      <c r="L103" s="43">
        <f t="shared" si="23"/>
        <v>1794.89</v>
      </c>
      <c r="M103" s="43">
        <f t="shared" si="24"/>
        <v>0</v>
      </c>
      <c r="N103" s="44">
        <f t="shared" si="25"/>
        <v>0</v>
      </c>
      <c r="O103" s="43">
        <f t="shared" si="26"/>
        <v>0</v>
      </c>
      <c r="P103" s="41">
        <f t="shared" si="19"/>
        <v>1</v>
      </c>
      <c r="Q103" s="42"/>
      <c r="R103" s="43">
        <f t="shared" si="22"/>
        <v>9.56</v>
      </c>
      <c r="S103" s="43">
        <f t="shared" si="20"/>
        <v>0</v>
      </c>
      <c r="T103" s="44">
        <f t="shared" si="21"/>
        <v>0</v>
      </c>
      <c r="U103" s="43" cm="1">
        <f t="array" ref="U103">ROUND(S103*SVS_GrR_1_1,2)</f>
        <v>0</v>
      </c>
    </row>
    <row r="104" spans="1:21" s="45" customFormat="1" ht="24">
      <c r="A104" s="37">
        <f>MAX($A$11:A103)+1</f>
        <v>94</v>
      </c>
      <c r="B104" s="46" t="s">
        <v>381</v>
      </c>
      <c r="C104" s="248">
        <v>1</v>
      </c>
      <c r="D104" s="248">
        <v>19</v>
      </c>
      <c r="E104" s="38" t="s">
        <v>146</v>
      </c>
      <c r="F104" s="38" t="s">
        <v>69</v>
      </c>
      <c r="G104" s="39" t="s">
        <v>88</v>
      </c>
      <c r="H104" s="40">
        <v>11.11</v>
      </c>
      <c r="I104" s="39">
        <v>5</v>
      </c>
      <c r="J104" s="41">
        <v>187.75</v>
      </c>
      <c r="K104" s="42"/>
      <c r="L104" s="43">
        <f t="shared" si="23"/>
        <v>2085.9024999999997</v>
      </c>
      <c r="M104" s="43">
        <f t="shared" si="24"/>
        <v>0</v>
      </c>
      <c r="N104" s="44">
        <f t="shared" si="25"/>
        <v>0</v>
      </c>
      <c r="O104" s="43">
        <f t="shared" si="26"/>
        <v>0</v>
      </c>
      <c r="P104" s="41">
        <f t="shared" si="19"/>
        <v>1</v>
      </c>
      <c r="Q104" s="42"/>
      <c r="R104" s="43">
        <f t="shared" si="22"/>
        <v>11.11</v>
      </c>
      <c r="S104" s="43">
        <f t="shared" si="20"/>
        <v>0</v>
      </c>
      <c r="T104" s="44">
        <f t="shared" si="21"/>
        <v>0</v>
      </c>
      <c r="U104" s="43" cm="1">
        <f t="array" ref="U104">ROUND(S104*SVS_GrR_1_1,2)</f>
        <v>0</v>
      </c>
    </row>
    <row r="105" spans="1:21" s="45" customFormat="1" ht="24">
      <c r="A105" s="37">
        <f>MAX($A$11:A104)+1</f>
        <v>95</v>
      </c>
      <c r="B105" s="46" t="s">
        <v>381</v>
      </c>
      <c r="C105" s="248">
        <v>1</v>
      </c>
      <c r="D105" s="248">
        <v>18</v>
      </c>
      <c r="E105" s="38" t="s">
        <v>147</v>
      </c>
      <c r="F105" s="38" t="s">
        <v>71</v>
      </c>
      <c r="G105" s="39" t="s">
        <v>42</v>
      </c>
      <c r="H105" s="40">
        <v>10.97</v>
      </c>
      <c r="I105" s="39">
        <v>0.23</v>
      </c>
      <c r="J105" s="41">
        <v>12</v>
      </c>
      <c r="K105" s="42"/>
      <c r="L105" s="43">
        <f t="shared" si="23"/>
        <v>131.64000000000001</v>
      </c>
      <c r="M105" s="43">
        <f t="shared" si="24"/>
        <v>0</v>
      </c>
      <c r="N105" s="44">
        <f t="shared" si="25"/>
        <v>0</v>
      </c>
      <c r="O105" s="43">
        <f t="shared" si="26"/>
        <v>0</v>
      </c>
      <c r="P105" s="138"/>
      <c r="Q105" s="138"/>
      <c r="R105" s="138"/>
      <c r="S105" s="138"/>
      <c r="T105" s="138"/>
      <c r="U105" s="138"/>
    </row>
    <row r="106" spans="1:21" s="45" customFormat="1" ht="24">
      <c r="A106" s="37">
        <f>MAX($A$11:A105)+1</f>
        <v>96</v>
      </c>
      <c r="B106" s="46" t="s">
        <v>381</v>
      </c>
      <c r="C106" s="248">
        <v>1</v>
      </c>
      <c r="D106" s="248">
        <v>17</v>
      </c>
      <c r="E106" s="38" t="s">
        <v>147</v>
      </c>
      <c r="F106" s="38" t="s">
        <v>71</v>
      </c>
      <c r="G106" s="39" t="s">
        <v>42</v>
      </c>
      <c r="H106" s="40">
        <v>7.1</v>
      </c>
      <c r="I106" s="39">
        <v>0.23</v>
      </c>
      <c r="J106" s="41">
        <v>12</v>
      </c>
      <c r="K106" s="42"/>
      <c r="L106" s="43">
        <f t="shared" si="23"/>
        <v>85.199999999999989</v>
      </c>
      <c r="M106" s="43">
        <f t="shared" si="24"/>
        <v>0</v>
      </c>
      <c r="N106" s="44">
        <f t="shared" si="25"/>
        <v>0</v>
      </c>
      <c r="O106" s="43">
        <f t="shared" si="26"/>
        <v>0</v>
      </c>
      <c r="P106" s="138"/>
      <c r="Q106" s="138"/>
      <c r="R106" s="138"/>
      <c r="S106" s="138"/>
      <c r="T106" s="138"/>
      <c r="U106" s="138"/>
    </row>
    <row r="107" spans="1:21" s="45" customFormat="1" ht="24">
      <c r="A107" s="37">
        <f>MAX($A$11:A106)+1</f>
        <v>97</v>
      </c>
      <c r="B107" s="46" t="s">
        <v>381</v>
      </c>
      <c r="C107" s="248">
        <v>1</v>
      </c>
      <c r="D107" s="248">
        <v>16</v>
      </c>
      <c r="E107" s="38" t="s">
        <v>141</v>
      </c>
      <c r="F107" s="38" t="s">
        <v>332</v>
      </c>
      <c r="G107" s="39" t="s">
        <v>75</v>
      </c>
      <c r="H107" s="40">
        <v>2.56</v>
      </c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</row>
    <row r="108" spans="1:21" s="45" customFormat="1" ht="24">
      <c r="A108" s="37">
        <f>MAX($A$11:A107)+1</f>
        <v>98</v>
      </c>
      <c r="B108" s="46" t="s">
        <v>381</v>
      </c>
      <c r="C108" s="248">
        <v>1</v>
      </c>
      <c r="D108" s="248">
        <v>15</v>
      </c>
      <c r="E108" s="38" t="s">
        <v>369</v>
      </c>
      <c r="F108" s="38" t="s">
        <v>71</v>
      </c>
      <c r="G108" s="39" t="s">
        <v>80</v>
      </c>
      <c r="H108" s="40">
        <v>42.62</v>
      </c>
      <c r="I108" s="39">
        <v>2</v>
      </c>
      <c r="J108" s="41">
        <v>75.099999999999994</v>
      </c>
      <c r="K108" s="42"/>
      <c r="L108" s="43">
        <f t="shared" si="23"/>
        <v>3200.7619999999997</v>
      </c>
      <c r="M108" s="43">
        <f t="shared" si="24"/>
        <v>0</v>
      </c>
      <c r="N108" s="44">
        <f t="shared" si="25"/>
        <v>0</v>
      </c>
      <c r="O108" s="43">
        <f t="shared" si="26"/>
        <v>0</v>
      </c>
      <c r="P108" s="41">
        <f t="shared" ref="P108:P122" si="27">IF(I108&gt;=1,1,0)</f>
        <v>1</v>
      </c>
      <c r="Q108" s="42"/>
      <c r="R108" s="43">
        <f t="shared" si="22"/>
        <v>42.62</v>
      </c>
      <c r="S108" s="43">
        <f t="shared" si="20"/>
        <v>0</v>
      </c>
      <c r="T108" s="44">
        <f t="shared" si="21"/>
        <v>0</v>
      </c>
      <c r="U108" s="43" cm="1">
        <f t="array" ref="U108">ROUND(S108*SVS_GrR_1_1,2)</f>
        <v>0</v>
      </c>
    </row>
    <row r="109" spans="1:21" s="45" customFormat="1" ht="24">
      <c r="A109" s="37">
        <f>MAX($A$11:A108)+1</f>
        <v>99</v>
      </c>
      <c r="B109" s="46" t="s">
        <v>381</v>
      </c>
      <c r="C109" s="248">
        <v>1</v>
      </c>
      <c r="D109" s="248">
        <v>14</v>
      </c>
      <c r="E109" s="38" t="s">
        <v>370</v>
      </c>
      <c r="F109" s="38" t="s">
        <v>71</v>
      </c>
      <c r="G109" s="39" t="s">
        <v>37</v>
      </c>
      <c r="H109" s="40">
        <v>33.22</v>
      </c>
      <c r="I109" s="39">
        <v>1</v>
      </c>
      <c r="J109" s="41">
        <v>40.18</v>
      </c>
      <c r="K109" s="42"/>
      <c r="L109" s="43">
        <f t="shared" si="23"/>
        <v>1334.7795999999998</v>
      </c>
      <c r="M109" s="43">
        <f t="shared" si="24"/>
        <v>0</v>
      </c>
      <c r="N109" s="44">
        <f t="shared" si="25"/>
        <v>0</v>
      </c>
      <c r="O109" s="43">
        <f t="shared" si="26"/>
        <v>0</v>
      </c>
      <c r="P109" s="41">
        <f t="shared" si="27"/>
        <v>1</v>
      </c>
      <c r="Q109" s="42"/>
      <c r="R109" s="43">
        <f t="shared" si="22"/>
        <v>33.22</v>
      </c>
      <c r="S109" s="43">
        <f t="shared" si="20"/>
        <v>0</v>
      </c>
      <c r="T109" s="44">
        <f t="shared" si="21"/>
        <v>0</v>
      </c>
      <c r="U109" s="43" cm="1">
        <f t="array" ref="U109">ROUND(S109*SVS_GrR_1_1,2)</f>
        <v>0</v>
      </c>
    </row>
    <row r="110" spans="1:21" s="45" customFormat="1" ht="24">
      <c r="A110" s="37">
        <f>MAX($A$11:A109)+1</f>
        <v>100</v>
      </c>
      <c r="B110" s="46" t="s">
        <v>381</v>
      </c>
      <c r="C110" s="248">
        <v>1</v>
      </c>
      <c r="D110" s="248">
        <v>13</v>
      </c>
      <c r="E110" s="38" t="s">
        <v>370</v>
      </c>
      <c r="F110" s="38" t="s">
        <v>71</v>
      </c>
      <c r="G110" s="39" t="s">
        <v>37</v>
      </c>
      <c r="H110" s="40">
        <v>33.22</v>
      </c>
      <c r="I110" s="39">
        <v>1</v>
      </c>
      <c r="J110" s="41">
        <v>40.18</v>
      </c>
      <c r="K110" s="42"/>
      <c r="L110" s="43">
        <f t="shared" si="23"/>
        <v>1334.7795999999998</v>
      </c>
      <c r="M110" s="43">
        <f t="shared" si="24"/>
        <v>0</v>
      </c>
      <c r="N110" s="44">
        <f t="shared" si="25"/>
        <v>0</v>
      </c>
      <c r="O110" s="43">
        <f t="shared" si="26"/>
        <v>0</v>
      </c>
      <c r="P110" s="41">
        <f t="shared" si="27"/>
        <v>1</v>
      </c>
      <c r="Q110" s="42"/>
      <c r="R110" s="43">
        <f t="shared" si="22"/>
        <v>33.22</v>
      </c>
      <c r="S110" s="43">
        <f t="shared" si="20"/>
        <v>0</v>
      </c>
      <c r="T110" s="44">
        <f t="shared" si="21"/>
        <v>0</v>
      </c>
      <c r="U110" s="43" cm="1">
        <f t="array" ref="U110">ROUND(S110*SVS_GrR_1_1,2)</f>
        <v>0</v>
      </c>
    </row>
    <row r="111" spans="1:21" s="45" customFormat="1" ht="24">
      <c r="A111" s="37">
        <f>MAX($A$11:A110)+1</f>
        <v>101</v>
      </c>
      <c r="B111" s="46" t="s">
        <v>381</v>
      </c>
      <c r="C111" s="248">
        <v>1</v>
      </c>
      <c r="D111" s="248">
        <v>12</v>
      </c>
      <c r="E111" s="38" t="s">
        <v>142</v>
      </c>
      <c r="F111" s="38" t="s">
        <v>332</v>
      </c>
      <c r="G111" s="39" t="s">
        <v>83</v>
      </c>
      <c r="H111" s="40">
        <v>14.65</v>
      </c>
      <c r="I111" s="39">
        <v>3</v>
      </c>
      <c r="J111" s="41">
        <v>112.65</v>
      </c>
      <c r="K111" s="42"/>
      <c r="L111" s="43">
        <f t="shared" si="23"/>
        <v>1650.3225000000002</v>
      </c>
      <c r="M111" s="43">
        <f t="shared" si="24"/>
        <v>0</v>
      </c>
      <c r="N111" s="44">
        <f t="shared" si="25"/>
        <v>0</v>
      </c>
      <c r="O111" s="43">
        <f t="shared" si="26"/>
        <v>0</v>
      </c>
      <c r="P111" s="41">
        <f t="shared" si="27"/>
        <v>1</v>
      </c>
      <c r="Q111" s="42"/>
      <c r="R111" s="43">
        <f t="shared" si="22"/>
        <v>14.65</v>
      </c>
      <c r="S111" s="43">
        <f t="shared" si="20"/>
        <v>0</v>
      </c>
      <c r="T111" s="44">
        <f t="shared" si="21"/>
        <v>0</v>
      </c>
      <c r="U111" s="43" cm="1">
        <f t="array" ref="U111">ROUND(S111*SVS_GrR_1_1,2)</f>
        <v>0</v>
      </c>
    </row>
    <row r="112" spans="1:21" s="45" customFormat="1" ht="24">
      <c r="A112" s="37">
        <f>MAX($A$11:A111)+1</f>
        <v>102</v>
      </c>
      <c r="B112" s="46" t="s">
        <v>381</v>
      </c>
      <c r="C112" s="248">
        <v>1</v>
      </c>
      <c r="D112" s="248">
        <v>11</v>
      </c>
      <c r="E112" s="38" t="s">
        <v>84</v>
      </c>
      <c r="F112" s="38" t="s">
        <v>332</v>
      </c>
      <c r="G112" s="39" t="s">
        <v>83</v>
      </c>
      <c r="H112" s="40">
        <v>19.600000000000001</v>
      </c>
      <c r="I112" s="39">
        <v>3</v>
      </c>
      <c r="J112" s="41">
        <v>112.65</v>
      </c>
      <c r="K112" s="42"/>
      <c r="L112" s="43">
        <f t="shared" si="23"/>
        <v>2207.94</v>
      </c>
      <c r="M112" s="43">
        <f t="shared" si="24"/>
        <v>0</v>
      </c>
      <c r="N112" s="44">
        <f t="shared" si="25"/>
        <v>0</v>
      </c>
      <c r="O112" s="43">
        <f t="shared" si="26"/>
        <v>0</v>
      </c>
      <c r="P112" s="41">
        <f t="shared" si="27"/>
        <v>1</v>
      </c>
      <c r="Q112" s="42"/>
      <c r="R112" s="43">
        <f t="shared" si="22"/>
        <v>19.600000000000001</v>
      </c>
      <c r="S112" s="43">
        <f t="shared" si="20"/>
        <v>0</v>
      </c>
      <c r="T112" s="44">
        <f t="shared" si="21"/>
        <v>0</v>
      </c>
      <c r="U112" s="43" cm="1">
        <f t="array" ref="U112">ROUND(S112*SVS_GrR_1_1,2)</f>
        <v>0</v>
      </c>
    </row>
    <row r="113" spans="1:21" s="45" customFormat="1" ht="24">
      <c r="A113" s="37">
        <f>MAX($A$11:A112)+1</f>
        <v>103</v>
      </c>
      <c r="B113" s="46" t="s">
        <v>381</v>
      </c>
      <c r="C113" s="248">
        <v>1</v>
      </c>
      <c r="D113" s="248">
        <v>10</v>
      </c>
      <c r="E113" s="38" t="s">
        <v>82</v>
      </c>
      <c r="F113" s="38" t="s">
        <v>71</v>
      </c>
      <c r="G113" s="39" t="s">
        <v>81</v>
      </c>
      <c r="H113" s="40">
        <v>469.72</v>
      </c>
      <c r="I113" s="39">
        <v>3</v>
      </c>
      <c r="J113" s="41">
        <v>112.65</v>
      </c>
      <c r="K113" s="42"/>
      <c r="L113" s="43">
        <f t="shared" si="23"/>
        <v>52913.958000000006</v>
      </c>
      <c r="M113" s="43">
        <f t="shared" si="24"/>
        <v>0</v>
      </c>
      <c r="N113" s="44">
        <f t="shared" si="25"/>
        <v>0</v>
      </c>
      <c r="O113" s="43">
        <f t="shared" si="26"/>
        <v>0</v>
      </c>
      <c r="P113" s="41">
        <f t="shared" si="27"/>
        <v>1</v>
      </c>
      <c r="Q113" s="42"/>
      <c r="R113" s="43">
        <f t="shared" si="22"/>
        <v>469.72</v>
      </c>
      <c r="S113" s="43">
        <f t="shared" si="20"/>
        <v>0</v>
      </c>
      <c r="T113" s="44">
        <f t="shared" si="21"/>
        <v>0</v>
      </c>
      <c r="U113" s="43" cm="1">
        <f t="array" ref="U113">ROUND(S113*SVS_GrR_1_1,2)</f>
        <v>0</v>
      </c>
    </row>
    <row r="114" spans="1:21" s="45" customFormat="1" ht="24">
      <c r="A114" s="37">
        <f>MAX($A$11:A113)+1</f>
        <v>104</v>
      </c>
      <c r="B114" s="46" t="s">
        <v>381</v>
      </c>
      <c r="C114" s="248">
        <v>1</v>
      </c>
      <c r="D114" s="248">
        <v>9</v>
      </c>
      <c r="E114" s="38" t="s">
        <v>365</v>
      </c>
      <c r="F114" s="38" t="s">
        <v>71</v>
      </c>
      <c r="G114" s="39" t="s">
        <v>65</v>
      </c>
      <c r="H114" s="40">
        <v>64.14</v>
      </c>
      <c r="I114" s="39">
        <v>3</v>
      </c>
      <c r="J114" s="41">
        <v>112.65</v>
      </c>
      <c r="K114" s="42"/>
      <c r="L114" s="43">
        <f t="shared" si="23"/>
        <v>7225.3710000000001</v>
      </c>
      <c r="M114" s="43">
        <f t="shared" si="24"/>
        <v>0</v>
      </c>
      <c r="N114" s="44">
        <f t="shared" si="25"/>
        <v>0</v>
      </c>
      <c r="O114" s="43">
        <f t="shared" si="26"/>
        <v>0</v>
      </c>
      <c r="P114" s="41">
        <f t="shared" si="27"/>
        <v>1</v>
      </c>
      <c r="Q114" s="42"/>
      <c r="R114" s="43">
        <f t="shared" si="22"/>
        <v>64.14</v>
      </c>
      <c r="S114" s="43">
        <f t="shared" si="20"/>
        <v>0</v>
      </c>
      <c r="T114" s="44">
        <f t="shared" si="21"/>
        <v>0</v>
      </c>
      <c r="U114" s="43" cm="1">
        <f t="array" ref="U114">ROUND(S114*SVS_GrR_1_1,2)</f>
        <v>0</v>
      </c>
    </row>
    <row r="115" spans="1:21" s="45" customFormat="1" ht="24">
      <c r="A115" s="37">
        <f>MAX($A$11:A114)+1</f>
        <v>105</v>
      </c>
      <c r="B115" s="46" t="s">
        <v>381</v>
      </c>
      <c r="C115" s="248">
        <v>1</v>
      </c>
      <c r="D115" s="248">
        <v>8</v>
      </c>
      <c r="E115" s="38" t="s">
        <v>365</v>
      </c>
      <c r="F115" s="38" t="s">
        <v>71</v>
      </c>
      <c r="G115" s="39" t="s">
        <v>65</v>
      </c>
      <c r="H115" s="40">
        <v>67.989999999999995</v>
      </c>
      <c r="I115" s="39">
        <v>3</v>
      </c>
      <c r="J115" s="41">
        <v>112.65</v>
      </c>
      <c r="K115" s="42"/>
      <c r="L115" s="43">
        <f t="shared" si="23"/>
        <v>7659.0734999999995</v>
      </c>
      <c r="M115" s="43">
        <f t="shared" si="24"/>
        <v>0</v>
      </c>
      <c r="N115" s="44">
        <f t="shared" si="25"/>
        <v>0</v>
      </c>
      <c r="O115" s="43">
        <f t="shared" si="26"/>
        <v>0</v>
      </c>
      <c r="P115" s="41">
        <f t="shared" si="27"/>
        <v>1</v>
      </c>
      <c r="Q115" s="42"/>
      <c r="R115" s="43">
        <f t="shared" si="22"/>
        <v>67.989999999999995</v>
      </c>
      <c r="S115" s="43">
        <f t="shared" si="20"/>
        <v>0</v>
      </c>
      <c r="T115" s="44">
        <f t="shared" si="21"/>
        <v>0</v>
      </c>
      <c r="U115" s="43" cm="1">
        <f t="array" ref="U115">ROUND(S115*SVS_GrR_1_1,2)</f>
        <v>0</v>
      </c>
    </row>
    <row r="116" spans="1:21" s="45" customFormat="1" ht="24">
      <c r="A116" s="37">
        <f>MAX($A$11:A115)+1</f>
        <v>106</v>
      </c>
      <c r="B116" s="46" t="s">
        <v>381</v>
      </c>
      <c r="C116" s="248">
        <v>1</v>
      </c>
      <c r="D116" s="248">
        <v>7</v>
      </c>
      <c r="E116" s="38" t="s">
        <v>365</v>
      </c>
      <c r="F116" s="38" t="s">
        <v>71</v>
      </c>
      <c r="G116" s="39" t="s">
        <v>65</v>
      </c>
      <c r="H116" s="40">
        <v>66.150000000000006</v>
      </c>
      <c r="I116" s="39">
        <v>3</v>
      </c>
      <c r="J116" s="41">
        <v>112.65</v>
      </c>
      <c r="K116" s="42"/>
      <c r="L116" s="43">
        <f t="shared" si="23"/>
        <v>7451.7975000000006</v>
      </c>
      <c r="M116" s="43">
        <f t="shared" si="24"/>
        <v>0</v>
      </c>
      <c r="N116" s="44">
        <f t="shared" si="25"/>
        <v>0</v>
      </c>
      <c r="O116" s="43">
        <f t="shared" si="26"/>
        <v>0</v>
      </c>
      <c r="P116" s="41">
        <f t="shared" si="27"/>
        <v>1</v>
      </c>
      <c r="Q116" s="42"/>
      <c r="R116" s="43">
        <f t="shared" si="22"/>
        <v>66.150000000000006</v>
      </c>
      <c r="S116" s="43">
        <f t="shared" si="20"/>
        <v>0</v>
      </c>
      <c r="T116" s="44">
        <f t="shared" si="21"/>
        <v>0</v>
      </c>
      <c r="U116" s="43" cm="1">
        <f t="array" ref="U116">ROUND(S116*SVS_GrR_1_1,2)</f>
        <v>0</v>
      </c>
    </row>
    <row r="117" spans="1:21" s="45" customFormat="1" ht="24">
      <c r="A117" s="37">
        <f>MAX($A$11:A116)+1</f>
        <v>107</v>
      </c>
      <c r="B117" s="46" t="s">
        <v>381</v>
      </c>
      <c r="C117" s="248">
        <v>1</v>
      </c>
      <c r="D117" s="248">
        <v>6</v>
      </c>
      <c r="E117" s="38" t="s">
        <v>365</v>
      </c>
      <c r="F117" s="38" t="s">
        <v>71</v>
      </c>
      <c r="G117" s="39" t="s">
        <v>65</v>
      </c>
      <c r="H117" s="40">
        <v>66.02</v>
      </c>
      <c r="I117" s="39">
        <v>3</v>
      </c>
      <c r="J117" s="41">
        <v>112.65</v>
      </c>
      <c r="K117" s="42"/>
      <c r="L117" s="43">
        <f t="shared" si="23"/>
        <v>7437.1530000000002</v>
      </c>
      <c r="M117" s="43">
        <f t="shared" si="24"/>
        <v>0</v>
      </c>
      <c r="N117" s="44">
        <f t="shared" si="25"/>
        <v>0</v>
      </c>
      <c r="O117" s="43">
        <f t="shared" si="26"/>
        <v>0</v>
      </c>
      <c r="P117" s="41">
        <f t="shared" si="27"/>
        <v>1</v>
      </c>
      <c r="Q117" s="42"/>
      <c r="R117" s="43">
        <f t="shared" si="22"/>
        <v>66.02</v>
      </c>
      <c r="S117" s="43">
        <f t="shared" si="20"/>
        <v>0</v>
      </c>
      <c r="T117" s="44">
        <f t="shared" si="21"/>
        <v>0</v>
      </c>
      <c r="U117" s="43" cm="1">
        <f t="array" ref="U117">ROUND(S117*SVS_GrR_1_1,2)</f>
        <v>0</v>
      </c>
    </row>
    <row r="118" spans="1:21" s="45" customFormat="1" ht="24">
      <c r="A118" s="37">
        <f>MAX($A$11:A117)+1</f>
        <v>108</v>
      </c>
      <c r="B118" s="46" t="s">
        <v>381</v>
      </c>
      <c r="C118" s="248">
        <v>1</v>
      </c>
      <c r="D118" s="248">
        <v>5</v>
      </c>
      <c r="E118" s="38" t="s">
        <v>365</v>
      </c>
      <c r="F118" s="38" t="s">
        <v>71</v>
      </c>
      <c r="G118" s="39" t="s">
        <v>65</v>
      </c>
      <c r="H118" s="40">
        <v>66.14</v>
      </c>
      <c r="I118" s="39">
        <v>3</v>
      </c>
      <c r="J118" s="41">
        <v>112.65</v>
      </c>
      <c r="K118" s="42"/>
      <c r="L118" s="43">
        <f t="shared" si="23"/>
        <v>7450.6710000000003</v>
      </c>
      <c r="M118" s="43">
        <f t="shared" si="24"/>
        <v>0</v>
      </c>
      <c r="N118" s="44">
        <f t="shared" si="25"/>
        <v>0</v>
      </c>
      <c r="O118" s="43">
        <f t="shared" si="26"/>
        <v>0</v>
      </c>
      <c r="P118" s="41">
        <f t="shared" si="27"/>
        <v>1</v>
      </c>
      <c r="Q118" s="42"/>
      <c r="R118" s="43">
        <f t="shared" si="22"/>
        <v>66.14</v>
      </c>
      <c r="S118" s="43">
        <f t="shared" si="20"/>
        <v>0</v>
      </c>
      <c r="T118" s="44">
        <f t="shared" si="21"/>
        <v>0</v>
      </c>
      <c r="U118" s="43" cm="1">
        <f t="array" ref="U118">ROUND(S118*SVS_GrR_1_1,2)</f>
        <v>0</v>
      </c>
    </row>
    <row r="119" spans="1:21" s="45" customFormat="1" ht="24">
      <c r="A119" s="37">
        <f>MAX($A$11:A118)+1</f>
        <v>109</v>
      </c>
      <c r="B119" s="46" t="s">
        <v>381</v>
      </c>
      <c r="C119" s="248">
        <v>1</v>
      </c>
      <c r="D119" s="248">
        <v>4</v>
      </c>
      <c r="E119" s="38" t="s">
        <v>365</v>
      </c>
      <c r="F119" s="38" t="s">
        <v>71</v>
      </c>
      <c r="G119" s="39" t="s">
        <v>65</v>
      </c>
      <c r="H119" s="40">
        <v>68.040000000000006</v>
      </c>
      <c r="I119" s="39">
        <v>3</v>
      </c>
      <c r="J119" s="41">
        <v>112.65</v>
      </c>
      <c r="K119" s="42"/>
      <c r="L119" s="43">
        <f t="shared" si="23"/>
        <v>7664.706000000001</v>
      </c>
      <c r="M119" s="43">
        <f t="shared" si="24"/>
        <v>0</v>
      </c>
      <c r="N119" s="44">
        <f t="shared" si="25"/>
        <v>0</v>
      </c>
      <c r="O119" s="43">
        <f t="shared" si="26"/>
        <v>0</v>
      </c>
      <c r="P119" s="41">
        <f t="shared" si="27"/>
        <v>1</v>
      </c>
      <c r="Q119" s="42"/>
      <c r="R119" s="43">
        <f t="shared" si="22"/>
        <v>68.040000000000006</v>
      </c>
      <c r="S119" s="43">
        <f t="shared" si="20"/>
        <v>0</v>
      </c>
      <c r="T119" s="44">
        <f t="shared" si="21"/>
        <v>0</v>
      </c>
      <c r="U119" s="43" cm="1">
        <f t="array" ref="U119">ROUND(S119*SVS_GrR_1_1,2)</f>
        <v>0</v>
      </c>
    </row>
    <row r="120" spans="1:21" s="45" customFormat="1" ht="24">
      <c r="A120" s="37">
        <f>MAX($A$11:A119)+1</f>
        <v>110</v>
      </c>
      <c r="B120" s="46" t="s">
        <v>381</v>
      </c>
      <c r="C120" s="248">
        <v>1</v>
      </c>
      <c r="D120" s="248">
        <v>3</v>
      </c>
      <c r="E120" s="38" t="s">
        <v>365</v>
      </c>
      <c r="F120" s="38" t="s">
        <v>71</v>
      </c>
      <c r="G120" s="39" t="s">
        <v>65</v>
      </c>
      <c r="H120" s="40">
        <v>64.150000000000006</v>
      </c>
      <c r="I120" s="39">
        <v>3</v>
      </c>
      <c r="J120" s="41">
        <v>112.65</v>
      </c>
      <c r="K120" s="42"/>
      <c r="L120" s="43">
        <f t="shared" si="23"/>
        <v>7226.4975000000013</v>
      </c>
      <c r="M120" s="43">
        <f t="shared" si="24"/>
        <v>0</v>
      </c>
      <c r="N120" s="44">
        <f t="shared" si="25"/>
        <v>0</v>
      </c>
      <c r="O120" s="43">
        <f t="shared" si="26"/>
        <v>0</v>
      </c>
      <c r="P120" s="41">
        <f t="shared" si="27"/>
        <v>1</v>
      </c>
      <c r="Q120" s="42"/>
      <c r="R120" s="43">
        <f t="shared" si="22"/>
        <v>64.150000000000006</v>
      </c>
      <c r="S120" s="43">
        <f t="shared" si="20"/>
        <v>0</v>
      </c>
      <c r="T120" s="44">
        <f t="shared" si="21"/>
        <v>0</v>
      </c>
      <c r="U120" s="43" cm="1">
        <f t="array" ref="U120">ROUND(S120*SVS_GrR_1_1,2)</f>
        <v>0</v>
      </c>
    </row>
    <row r="121" spans="1:21" s="45" customFormat="1" ht="24">
      <c r="A121" s="37">
        <f>MAX($A$11:A120)+1</f>
        <v>111</v>
      </c>
      <c r="B121" s="46" t="s">
        <v>381</v>
      </c>
      <c r="C121" s="248">
        <v>1</v>
      </c>
      <c r="D121" s="248">
        <v>2</v>
      </c>
      <c r="E121" s="38" t="s">
        <v>365</v>
      </c>
      <c r="F121" s="38" t="s">
        <v>71</v>
      </c>
      <c r="G121" s="39" t="s">
        <v>65</v>
      </c>
      <c r="H121" s="40">
        <v>64.14</v>
      </c>
      <c r="I121" s="39">
        <v>3</v>
      </c>
      <c r="J121" s="41">
        <v>112.65</v>
      </c>
      <c r="K121" s="42"/>
      <c r="L121" s="43">
        <f t="shared" si="23"/>
        <v>7225.3710000000001</v>
      </c>
      <c r="M121" s="43">
        <f t="shared" si="24"/>
        <v>0</v>
      </c>
      <c r="N121" s="44">
        <f t="shared" si="25"/>
        <v>0</v>
      </c>
      <c r="O121" s="43">
        <f t="shared" si="26"/>
        <v>0</v>
      </c>
      <c r="P121" s="41">
        <f t="shared" si="27"/>
        <v>1</v>
      </c>
      <c r="Q121" s="42"/>
      <c r="R121" s="43">
        <f t="shared" si="22"/>
        <v>64.14</v>
      </c>
      <c r="S121" s="43">
        <f t="shared" si="20"/>
        <v>0</v>
      </c>
      <c r="T121" s="44">
        <f t="shared" si="21"/>
        <v>0</v>
      </c>
      <c r="U121" s="43" cm="1">
        <f t="array" ref="U121">ROUND(S121*SVS_GrR_1_1,2)</f>
        <v>0</v>
      </c>
    </row>
    <row r="122" spans="1:21" s="45" customFormat="1" ht="24">
      <c r="A122" s="37">
        <f>MAX($A$11:A121)+1</f>
        <v>112</v>
      </c>
      <c r="B122" s="46" t="s">
        <v>381</v>
      </c>
      <c r="C122" s="248">
        <v>1</v>
      </c>
      <c r="D122" s="248">
        <v>1</v>
      </c>
      <c r="E122" s="38" t="s">
        <v>365</v>
      </c>
      <c r="F122" s="38" t="s">
        <v>71</v>
      </c>
      <c r="G122" s="39" t="s">
        <v>65</v>
      </c>
      <c r="H122" s="40">
        <v>68.03</v>
      </c>
      <c r="I122" s="39">
        <v>3</v>
      </c>
      <c r="J122" s="41">
        <v>112.65</v>
      </c>
      <c r="K122" s="42"/>
      <c r="L122" s="43">
        <f t="shared" si="23"/>
        <v>7663.5795000000007</v>
      </c>
      <c r="M122" s="43">
        <f t="shared" si="24"/>
        <v>0</v>
      </c>
      <c r="N122" s="44">
        <f t="shared" si="25"/>
        <v>0</v>
      </c>
      <c r="O122" s="43">
        <f t="shared" si="26"/>
        <v>0</v>
      </c>
      <c r="P122" s="41">
        <f t="shared" si="27"/>
        <v>1</v>
      </c>
      <c r="Q122" s="42"/>
      <c r="R122" s="43">
        <f t="shared" si="22"/>
        <v>68.03</v>
      </c>
      <c r="S122" s="43">
        <f t="shared" si="20"/>
        <v>0</v>
      </c>
      <c r="T122" s="44">
        <f t="shared" si="21"/>
        <v>0</v>
      </c>
      <c r="U122" s="43" cm="1">
        <f t="array" ref="U122">ROUND(S122*SVS_GrR_1_1,2)</f>
        <v>0</v>
      </c>
    </row>
    <row r="123" spans="1:21" s="45" customFormat="1" ht="24">
      <c r="A123" s="37">
        <f>MAX($A$11:A122)+1</f>
        <v>113</v>
      </c>
      <c r="B123" s="46" t="s">
        <v>381</v>
      </c>
      <c r="C123" s="248">
        <v>-1</v>
      </c>
      <c r="D123" s="248"/>
      <c r="E123" s="38" t="s">
        <v>261</v>
      </c>
      <c r="F123" s="38"/>
      <c r="G123" s="39" t="s">
        <v>75</v>
      </c>
      <c r="H123" s="40">
        <v>123.21</v>
      </c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</row>
    <row r="124" spans="1:21" s="45" customFormat="1" ht="24">
      <c r="A124" s="37">
        <f>MAX($A$11:A123)+1</f>
        <v>114</v>
      </c>
      <c r="B124" s="46" t="s">
        <v>381</v>
      </c>
      <c r="C124" s="248">
        <v>2</v>
      </c>
      <c r="D124" s="248">
        <v>36</v>
      </c>
      <c r="E124" s="38" t="s">
        <v>371</v>
      </c>
      <c r="F124" s="38" t="s">
        <v>71</v>
      </c>
      <c r="G124" s="39" t="s">
        <v>65</v>
      </c>
      <c r="H124" s="40">
        <v>43.8</v>
      </c>
      <c r="I124" s="39">
        <v>3</v>
      </c>
      <c r="J124" s="41">
        <v>112.65</v>
      </c>
      <c r="K124" s="42"/>
      <c r="L124" s="43">
        <f t="shared" si="23"/>
        <v>4934.07</v>
      </c>
      <c r="M124" s="43">
        <f t="shared" si="24"/>
        <v>0</v>
      </c>
      <c r="N124" s="44">
        <f t="shared" si="25"/>
        <v>0</v>
      </c>
      <c r="O124" s="43">
        <f t="shared" si="26"/>
        <v>0</v>
      </c>
      <c r="P124" s="41">
        <f>IF(I124&gt;=1,1,0)</f>
        <v>1</v>
      </c>
      <c r="Q124" s="42"/>
      <c r="R124" s="43">
        <f t="shared" si="22"/>
        <v>43.8</v>
      </c>
      <c r="S124" s="43">
        <f t="shared" si="20"/>
        <v>0</v>
      </c>
      <c r="T124" s="44">
        <f t="shared" si="21"/>
        <v>0</v>
      </c>
      <c r="U124" s="43" cm="1">
        <f t="array" ref="U124">ROUND(S124*SVS_GrR_1_1,2)</f>
        <v>0</v>
      </c>
    </row>
    <row r="125" spans="1:21" s="45" customFormat="1" ht="24">
      <c r="A125" s="37">
        <f>MAX($A$11:A124)+1</f>
        <v>115</v>
      </c>
      <c r="B125" s="46" t="s">
        <v>381</v>
      </c>
      <c r="C125" s="248">
        <v>2</v>
      </c>
      <c r="D125" s="248">
        <v>35</v>
      </c>
      <c r="E125" s="38" t="s">
        <v>209</v>
      </c>
      <c r="F125" s="38" t="s">
        <v>71</v>
      </c>
      <c r="G125" s="39" t="s">
        <v>75</v>
      </c>
      <c r="H125" s="40">
        <v>10.34</v>
      </c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</row>
    <row r="126" spans="1:21" s="45" customFormat="1" ht="24">
      <c r="A126" s="37">
        <f>MAX($A$11:A125)+1</f>
        <v>116</v>
      </c>
      <c r="B126" s="46" t="s">
        <v>381</v>
      </c>
      <c r="C126" s="248">
        <v>2</v>
      </c>
      <c r="D126" s="248">
        <v>34</v>
      </c>
      <c r="E126" s="38" t="s">
        <v>365</v>
      </c>
      <c r="F126" s="38" t="s">
        <v>71</v>
      </c>
      <c r="G126" s="39" t="s">
        <v>65</v>
      </c>
      <c r="H126" s="40">
        <v>66.16</v>
      </c>
      <c r="I126" s="39">
        <v>3</v>
      </c>
      <c r="J126" s="41">
        <v>112.65</v>
      </c>
      <c r="K126" s="42"/>
      <c r="L126" s="43">
        <f t="shared" si="23"/>
        <v>7452.924</v>
      </c>
      <c r="M126" s="43">
        <f t="shared" si="24"/>
        <v>0</v>
      </c>
      <c r="N126" s="44">
        <f t="shared" si="25"/>
        <v>0</v>
      </c>
      <c r="O126" s="43">
        <f t="shared" si="26"/>
        <v>0</v>
      </c>
      <c r="P126" s="41">
        <f t="shared" ref="P126:P159" si="28">IF(I126&gt;=1,1,0)</f>
        <v>1</v>
      </c>
      <c r="Q126" s="42"/>
      <c r="R126" s="43">
        <f t="shared" si="22"/>
        <v>66.16</v>
      </c>
      <c r="S126" s="43">
        <f t="shared" si="20"/>
        <v>0</v>
      </c>
      <c r="T126" s="44">
        <f t="shared" si="21"/>
        <v>0</v>
      </c>
      <c r="U126" s="43" cm="1">
        <f t="array" ref="U126">ROUND(S126*SVS_GrR_1_1,2)</f>
        <v>0</v>
      </c>
    </row>
    <row r="127" spans="1:21" s="45" customFormat="1" ht="24">
      <c r="A127" s="37">
        <f>MAX($A$11:A126)+1</f>
        <v>117</v>
      </c>
      <c r="B127" s="46" t="s">
        <v>381</v>
      </c>
      <c r="C127" s="248">
        <v>2</v>
      </c>
      <c r="D127" s="248">
        <v>33</v>
      </c>
      <c r="E127" s="38" t="s">
        <v>365</v>
      </c>
      <c r="F127" s="38" t="s">
        <v>71</v>
      </c>
      <c r="G127" s="39" t="s">
        <v>65</v>
      </c>
      <c r="H127" s="40">
        <v>66.63</v>
      </c>
      <c r="I127" s="39">
        <v>3</v>
      </c>
      <c r="J127" s="41">
        <v>112.65</v>
      </c>
      <c r="K127" s="42"/>
      <c r="L127" s="43">
        <f t="shared" si="23"/>
        <v>7505.8694999999998</v>
      </c>
      <c r="M127" s="43">
        <f t="shared" si="24"/>
        <v>0</v>
      </c>
      <c r="N127" s="44">
        <f t="shared" si="25"/>
        <v>0</v>
      </c>
      <c r="O127" s="43">
        <f t="shared" si="26"/>
        <v>0</v>
      </c>
      <c r="P127" s="41">
        <f t="shared" si="28"/>
        <v>1</v>
      </c>
      <c r="Q127" s="42"/>
      <c r="R127" s="43">
        <f t="shared" si="22"/>
        <v>66.63</v>
      </c>
      <c r="S127" s="43">
        <f t="shared" si="20"/>
        <v>0</v>
      </c>
      <c r="T127" s="44">
        <f t="shared" si="21"/>
        <v>0</v>
      </c>
      <c r="U127" s="43" cm="1">
        <f t="array" ref="U127">ROUND(S127*SVS_GrR_1_1,2)</f>
        <v>0</v>
      </c>
    </row>
    <row r="128" spans="1:21" s="45" customFormat="1" ht="24">
      <c r="A128" s="37">
        <f>MAX($A$11:A127)+1</f>
        <v>118</v>
      </c>
      <c r="B128" s="46" t="s">
        <v>381</v>
      </c>
      <c r="C128" s="248">
        <v>2</v>
      </c>
      <c r="D128" s="248">
        <v>32</v>
      </c>
      <c r="E128" s="38" t="s">
        <v>365</v>
      </c>
      <c r="F128" s="38" t="s">
        <v>71</v>
      </c>
      <c r="G128" s="39" t="s">
        <v>65</v>
      </c>
      <c r="H128" s="40">
        <v>62.79</v>
      </c>
      <c r="I128" s="39">
        <v>3</v>
      </c>
      <c r="J128" s="41">
        <v>112.65</v>
      </c>
      <c r="K128" s="42"/>
      <c r="L128" s="43">
        <f t="shared" si="23"/>
        <v>7073.2935000000007</v>
      </c>
      <c r="M128" s="43">
        <f t="shared" si="24"/>
        <v>0</v>
      </c>
      <c r="N128" s="44">
        <f t="shared" si="25"/>
        <v>0</v>
      </c>
      <c r="O128" s="43">
        <f t="shared" si="26"/>
        <v>0</v>
      </c>
      <c r="P128" s="41">
        <f t="shared" si="28"/>
        <v>1</v>
      </c>
      <c r="Q128" s="42"/>
      <c r="R128" s="43">
        <f t="shared" si="22"/>
        <v>62.79</v>
      </c>
      <c r="S128" s="43">
        <f t="shared" si="20"/>
        <v>0</v>
      </c>
      <c r="T128" s="44">
        <f t="shared" si="21"/>
        <v>0</v>
      </c>
      <c r="U128" s="43" cm="1">
        <f t="array" ref="U128">ROUND(S128*SVS_GrR_1_1,2)</f>
        <v>0</v>
      </c>
    </row>
    <row r="129" spans="1:21" s="45" customFormat="1" ht="24">
      <c r="A129" s="37">
        <f>MAX($A$11:A128)+1</f>
        <v>119</v>
      </c>
      <c r="B129" s="46" t="s">
        <v>381</v>
      </c>
      <c r="C129" s="248">
        <v>2</v>
      </c>
      <c r="D129" s="248">
        <v>31</v>
      </c>
      <c r="E129" s="38" t="s">
        <v>365</v>
      </c>
      <c r="F129" s="38" t="s">
        <v>71</v>
      </c>
      <c r="G129" s="39" t="s">
        <v>65</v>
      </c>
      <c r="H129" s="40">
        <v>62.74</v>
      </c>
      <c r="I129" s="39">
        <v>3</v>
      </c>
      <c r="J129" s="41">
        <v>112.65</v>
      </c>
      <c r="K129" s="42"/>
      <c r="L129" s="43">
        <f t="shared" si="23"/>
        <v>7067.661000000001</v>
      </c>
      <c r="M129" s="43">
        <f t="shared" si="24"/>
        <v>0</v>
      </c>
      <c r="N129" s="44">
        <f t="shared" si="25"/>
        <v>0</v>
      </c>
      <c r="O129" s="43">
        <f t="shared" si="26"/>
        <v>0</v>
      </c>
      <c r="P129" s="41">
        <f t="shared" si="28"/>
        <v>1</v>
      </c>
      <c r="Q129" s="42"/>
      <c r="R129" s="43">
        <f t="shared" si="22"/>
        <v>62.74</v>
      </c>
      <c r="S129" s="43">
        <f t="shared" si="20"/>
        <v>0</v>
      </c>
      <c r="T129" s="44">
        <f t="shared" si="21"/>
        <v>0</v>
      </c>
      <c r="U129" s="43" cm="1">
        <f t="array" ref="U129">ROUND(S129*SVS_GrR_1_1,2)</f>
        <v>0</v>
      </c>
    </row>
    <row r="130" spans="1:21" s="45" customFormat="1" ht="24">
      <c r="A130" s="37">
        <f>MAX($A$11:A129)+1</f>
        <v>120</v>
      </c>
      <c r="B130" s="46" t="s">
        <v>381</v>
      </c>
      <c r="C130" s="248">
        <v>2</v>
      </c>
      <c r="D130" s="248">
        <v>30</v>
      </c>
      <c r="E130" s="38" t="s">
        <v>365</v>
      </c>
      <c r="F130" s="38" t="s">
        <v>71</v>
      </c>
      <c r="G130" s="39" t="s">
        <v>65</v>
      </c>
      <c r="H130" s="40">
        <v>66.63</v>
      </c>
      <c r="I130" s="39">
        <v>3</v>
      </c>
      <c r="J130" s="41">
        <v>112.65</v>
      </c>
      <c r="K130" s="42"/>
      <c r="L130" s="43">
        <f t="shared" si="23"/>
        <v>7505.8694999999998</v>
      </c>
      <c r="M130" s="43">
        <f t="shared" si="24"/>
        <v>0</v>
      </c>
      <c r="N130" s="44">
        <f t="shared" si="25"/>
        <v>0</v>
      </c>
      <c r="O130" s="43">
        <f t="shared" si="26"/>
        <v>0</v>
      </c>
      <c r="P130" s="41">
        <f t="shared" si="28"/>
        <v>1</v>
      </c>
      <c r="Q130" s="42"/>
      <c r="R130" s="43">
        <f t="shared" si="22"/>
        <v>66.63</v>
      </c>
      <c r="S130" s="43">
        <f t="shared" si="20"/>
        <v>0</v>
      </c>
      <c r="T130" s="44">
        <f t="shared" si="21"/>
        <v>0</v>
      </c>
      <c r="U130" s="43" cm="1">
        <f t="array" ref="U130">ROUND(S130*SVS_GrR_1_1,2)</f>
        <v>0</v>
      </c>
    </row>
    <row r="131" spans="1:21" s="45" customFormat="1" ht="24">
      <c r="A131" s="37">
        <f>MAX($A$11:A130)+1</f>
        <v>121</v>
      </c>
      <c r="B131" s="46" t="s">
        <v>381</v>
      </c>
      <c r="C131" s="248">
        <v>2</v>
      </c>
      <c r="D131" s="248">
        <v>29</v>
      </c>
      <c r="E131" s="38" t="s">
        <v>365</v>
      </c>
      <c r="F131" s="38" t="s">
        <v>71</v>
      </c>
      <c r="G131" s="39" t="s">
        <v>65</v>
      </c>
      <c r="H131" s="40">
        <v>66.150000000000006</v>
      </c>
      <c r="I131" s="39">
        <v>3</v>
      </c>
      <c r="J131" s="41">
        <v>112.65</v>
      </c>
      <c r="K131" s="42"/>
      <c r="L131" s="43">
        <f t="shared" si="23"/>
        <v>7451.7975000000006</v>
      </c>
      <c r="M131" s="43">
        <f t="shared" si="24"/>
        <v>0</v>
      </c>
      <c r="N131" s="44">
        <f t="shared" si="25"/>
        <v>0</v>
      </c>
      <c r="O131" s="43">
        <f t="shared" si="26"/>
        <v>0</v>
      </c>
      <c r="P131" s="41">
        <f t="shared" si="28"/>
        <v>1</v>
      </c>
      <c r="Q131" s="42"/>
      <c r="R131" s="43">
        <f t="shared" si="22"/>
        <v>66.150000000000006</v>
      </c>
      <c r="S131" s="43">
        <f t="shared" si="20"/>
        <v>0</v>
      </c>
      <c r="T131" s="44">
        <f t="shared" si="21"/>
        <v>0</v>
      </c>
      <c r="U131" s="43" cm="1">
        <f t="array" ref="U131">ROUND(S131*SVS_GrR_1_1,2)</f>
        <v>0</v>
      </c>
    </row>
    <row r="132" spans="1:21" s="45" customFormat="1" ht="24">
      <c r="A132" s="37">
        <f>MAX($A$11:A131)+1</f>
        <v>122</v>
      </c>
      <c r="B132" s="46" t="s">
        <v>381</v>
      </c>
      <c r="C132" s="248">
        <v>2</v>
      </c>
      <c r="D132" s="248">
        <v>28</v>
      </c>
      <c r="E132" s="38" t="s">
        <v>247</v>
      </c>
      <c r="F132" s="38" t="s">
        <v>71</v>
      </c>
      <c r="G132" s="39" t="s">
        <v>40</v>
      </c>
      <c r="H132" s="40">
        <v>15.82</v>
      </c>
      <c r="I132" s="39">
        <v>5</v>
      </c>
      <c r="J132" s="41">
        <v>187.75</v>
      </c>
      <c r="K132" s="42"/>
      <c r="L132" s="43">
        <f t="shared" si="23"/>
        <v>2970.2049999999999</v>
      </c>
      <c r="M132" s="43">
        <f t="shared" si="24"/>
        <v>0</v>
      </c>
      <c r="N132" s="44">
        <f t="shared" si="25"/>
        <v>0</v>
      </c>
      <c r="O132" s="43">
        <f t="shared" si="26"/>
        <v>0</v>
      </c>
      <c r="P132" s="41">
        <f t="shared" si="28"/>
        <v>1</v>
      </c>
      <c r="Q132" s="42"/>
      <c r="R132" s="43">
        <f t="shared" si="22"/>
        <v>15.82</v>
      </c>
      <c r="S132" s="43">
        <f t="shared" si="20"/>
        <v>0</v>
      </c>
      <c r="T132" s="44">
        <f t="shared" si="21"/>
        <v>0</v>
      </c>
      <c r="U132" s="43" cm="1">
        <f t="array" ref="U132">ROUND(S132*SVS_GrR_1_1,2)</f>
        <v>0</v>
      </c>
    </row>
    <row r="133" spans="1:21" s="45" customFormat="1" ht="24">
      <c r="A133" s="37">
        <f>MAX($A$11:A132)+1</f>
        <v>123</v>
      </c>
      <c r="B133" s="46" t="s">
        <v>381</v>
      </c>
      <c r="C133" s="248">
        <v>2</v>
      </c>
      <c r="D133" s="248">
        <v>27</v>
      </c>
      <c r="E133" s="38" t="s">
        <v>372</v>
      </c>
      <c r="F133" s="38" t="s">
        <v>71</v>
      </c>
      <c r="G133" s="39" t="s">
        <v>37</v>
      </c>
      <c r="H133" s="40">
        <v>15.82</v>
      </c>
      <c r="I133" s="39">
        <v>1</v>
      </c>
      <c r="J133" s="41">
        <v>40.18</v>
      </c>
      <c r="K133" s="42"/>
      <c r="L133" s="43">
        <f t="shared" si="23"/>
        <v>635.64760000000001</v>
      </c>
      <c r="M133" s="43">
        <f t="shared" si="24"/>
        <v>0</v>
      </c>
      <c r="N133" s="44">
        <f t="shared" si="25"/>
        <v>0</v>
      </c>
      <c r="O133" s="43">
        <f t="shared" si="26"/>
        <v>0</v>
      </c>
      <c r="P133" s="41">
        <f t="shared" si="28"/>
        <v>1</v>
      </c>
      <c r="Q133" s="42"/>
      <c r="R133" s="43">
        <f t="shared" si="22"/>
        <v>15.82</v>
      </c>
      <c r="S133" s="43">
        <f t="shared" si="20"/>
        <v>0</v>
      </c>
      <c r="T133" s="44">
        <f t="shared" si="21"/>
        <v>0</v>
      </c>
      <c r="U133" s="43" cm="1">
        <f t="array" ref="U133">ROUND(S133*SVS_GrR_1_1,2)</f>
        <v>0</v>
      </c>
    </row>
    <row r="134" spans="1:21" s="45" customFormat="1" ht="24">
      <c r="A134" s="37">
        <f>MAX($A$11:A133)+1</f>
        <v>124</v>
      </c>
      <c r="B134" s="46" t="s">
        <v>381</v>
      </c>
      <c r="C134" s="248">
        <v>2</v>
      </c>
      <c r="D134" s="248">
        <v>26</v>
      </c>
      <c r="E134" s="38" t="s">
        <v>373</v>
      </c>
      <c r="F134" s="38" t="s">
        <v>71</v>
      </c>
      <c r="G134" s="39" t="s">
        <v>65</v>
      </c>
      <c r="H134" s="40">
        <v>65.8</v>
      </c>
      <c r="I134" s="39">
        <v>3</v>
      </c>
      <c r="J134" s="41">
        <v>112.65</v>
      </c>
      <c r="K134" s="42"/>
      <c r="L134" s="43">
        <f t="shared" si="23"/>
        <v>7412.37</v>
      </c>
      <c r="M134" s="43">
        <f t="shared" si="24"/>
        <v>0</v>
      </c>
      <c r="N134" s="44">
        <f t="shared" si="25"/>
        <v>0</v>
      </c>
      <c r="O134" s="43">
        <f t="shared" si="26"/>
        <v>0</v>
      </c>
      <c r="P134" s="41">
        <f t="shared" si="28"/>
        <v>1</v>
      </c>
      <c r="Q134" s="42"/>
      <c r="R134" s="43">
        <f t="shared" si="22"/>
        <v>65.8</v>
      </c>
      <c r="S134" s="43">
        <f t="shared" si="20"/>
        <v>0</v>
      </c>
      <c r="T134" s="44">
        <f t="shared" si="21"/>
        <v>0</v>
      </c>
      <c r="U134" s="43" cm="1">
        <f t="array" ref="U134">ROUND(S134*SVS_GrR_1_1,2)</f>
        <v>0</v>
      </c>
    </row>
    <row r="135" spans="1:21" s="45" customFormat="1" ht="24">
      <c r="A135" s="37">
        <f>MAX($A$11:A134)+1</f>
        <v>125</v>
      </c>
      <c r="B135" s="46" t="s">
        <v>381</v>
      </c>
      <c r="C135" s="248">
        <v>2</v>
      </c>
      <c r="D135" s="248">
        <v>25</v>
      </c>
      <c r="E135" s="38" t="s">
        <v>365</v>
      </c>
      <c r="F135" s="38" t="s">
        <v>71</v>
      </c>
      <c r="G135" s="39" t="s">
        <v>65</v>
      </c>
      <c r="H135" s="40">
        <v>66.150000000000006</v>
      </c>
      <c r="I135" s="39">
        <v>3</v>
      </c>
      <c r="J135" s="41">
        <v>112.65</v>
      </c>
      <c r="K135" s="42"/>
      <c r="L135" s="43">
        <f t="shared" si="23"/>
        <v>7451.7975000000006</v>
      </c>
      <c r="M135" s="43">
        <f t="shared" si="24"/>
        <v>0</v>
      </c>
      <c r="N135" s="44">
        <f t="shared" si="25"/>
        <v>0</v>
      </c>
      <c r="O135" s="43">
        <f t="shared" si="26"/>
        <v>0</v>
      </c>
      <c r="P135" s="41">
        <f t="shared" si="28"/>
        <v>1</v>
      </c>
      <c r="Q135" s="42"/>
      <c r="R135" s="43">
        <f t="shared" si="22"/>
        <v>66.150000000000006</v>
      </c>
      <c r="S135" s="43">
        <f t="shared" si="20"/>
        <v>0</v>
      </c>
      <c r="T135" s="44">
        <f t="shared" si="21"/>
        <v>0</v>
      </c>
      <c r="U135" s="43" cm="1">
        <f t="array" ref="U135">ROUND(S135*SVS_GrR_1_1,2)</f>
        <v>0</v>
      </c>
    </row>
    <row r="136" spans="1:21" s="45" customFormat="1" ht="24">
      <c r="A136" s="37">
        <f>MAX($A$11:A135)+1</f>
        <v>126</v>
      </c>
      <c r="B136" s="46" t="s">
        <v>381</v>
      </c>
      <c r="C136" s="248">
        <v>2</v>
      </c>
      <c r="D136" s="248">
        <v>24</v>
      </c>
      <c r="E136" s="38" t="s">
        <v>365</v>
      </c>
      <c r="F136" s="38" t="s">
        <v>71</v>
      </c>
      <c r="G136" s="39" t="s">
        <v>65</v>
      </c>
      <c r="H136" s="40">
        <v>68.03</v>
      </c>
      <c r="I136" s="39">
        <v>3</v>
      </c>
      <c r="J136" s="41">
        <v>112.65</v>
      </c>
      <c r="K136" s="42"/>
      <c r="L136" s="43">
        <f t="shared" si="23"/>
        <v>7663.5795000000007</v>
      </c>
      <c r="M136" s="43">
        <f t="shared" si="24"/>
        <v>0</v>
      </c>
      <c r="N136" s="44">
        <f t="shared" si="25"/>
        <v>0</v>
      </c>
      <c r="O136" s="43">
        <f t="shared" si="26"/>
        <v>0</v>
      </c>
      <c r="P136" s="41">
        <f t="shared" si="28"/>
        <v>1</v>
      </c>
      <c r="Q136" s="42"/>
      <c r="R136" s="43">
        <f t="shared" si="22"/>
        <v>68.03</v>
      </c>
      <c r="S136" s="43">
        <f t="shared" si="20"/>
        <v>0</v>
      </c>
      <c r="T136" s="44">
        <f t="shared" si="21"/>
        <v>0</v>
      </c>
      <c r="U136" s="43" cm="1">
        <f t="array" ref="U136">ROUND(S136*SVS_GrR_1_1,2)</f>
        <v>0</v>
      </c>
    </row>
    <row r="137" spans="1:21" s="45" customFormat="1" ht="24">
      <c r="A137" s="37">
        <f>MAX($A$11:A136)+1</f>
        <v>127</v>
      </c>
      <c r="B137" s="46" t="s">
        <v>381</v>
      </c>
      <c r="C137" s="248">
        <v>2</v>
      </c>
      <c r="D137" s="248">
        <v>23</v>
      </c>
      <c r="E137" s="38" t="s">
        <v>365</v>
      </c>
      <c r="F137" s="38" t="s">
        <v>71</v>
      </c>
      <c r="G137" s="39" t="s">
        <v>65</v>
      </c>
      <c r="H137" s="40">
        <v>64.14</v>
      </c>
      <c r="I137" s="39">
        <v>3</v>
      </c>
      <c r="J137" s="41">
        <v>112.65</v>
      </c>
      <c r="K137" s="42"/>
      <c r="L137" s="43">
        <f t="shared" si="23"/>
        <v>7225.3710000000001</v>
      </c>
      <c r="M137" s="43">
        <f t="shared" si="24"/>
        <v>0</v>
      </c>
      <c r="N137" s="44">
        <f t="shared" si="25"/>
        <v>0</v>
      </c>
      <c r="O137" s="43">
        <f t="shared" si="26"/>
        <v>0</v>
      </c>
      <c r="P137" s="41">
        <f t="shared" si="28"/>
        <v>1</v>
      </c>
      <c r="Q137" s="42"/>
      <c r="R137" s="43">
        <f t="shared" si="22"/>
        <v>64.14</v>
      </c>
      <c r="S137" s="43">
        <f t="shared" si="20"/>
        <v>0</v>
      </c>
      <c r="T137" s="44">
        <f t="shared" si="21"/>
        <v>0</v>
      </c>
      <c r="U137" s="43" cm="1">
        <f t="array" ref="U137">ROUND(S137*SVS_GrR_1_1,2)</f>
        <v>0</v>
      </c>
    </row>
    <row r="138" spans="1:21" s="45" customFormat="1" ht="24">
      <c r="A138" s="37">
        <f>MAX($A$11:A137)+1</f>
        <v>128</v>
      </c>
      <c r="B138" s="46" t="s">
        <v>381</v>
      </c>
      <c r="C138" s="248">
        <v>2</v>
      </c>
      <c r="D138" s="248">
        <v>22</v>
      </c>
      <c r="E138" s="38" t="s">
        <v>146</v>
      </c>
      <c r="F138" s="38" t="s">
        <v>69</v>
      </c>
      <c r="G138" s="39" t="s">
        <v>88</v>
      </c>
      <c r="H138" s="40">
        <v>9.56</v>
      </c>
      <c r="I138" s="39">
        <v>5</v>
      </c>
      <c r="J138" s="41">
        <v>187.75</v>
      </c>
      <c r="K138" s="42"/>
      <c r="L138" s="43">
        <f t="shared" si="23"/>
        <v>1794.89</v>
      </c>
      <c r="M138" s="43">
        <f t="shared" si="24"/>
        <v>0</v>
      </c>
      <c r="N138" s="44">
        <f t="shared" si="25"/>
        <v>0</v>
      </c>
      <c r="O138" s="43">
        <f t="shared" si="26"/>
        <v>0</v>
      </c>
      <c r="P138" s="41">
        <f t="shared" si="28"/>
        <v>1</v>
      </c>
      <c r="Q138" s="42"/>
      <c r="R138" s="43">
        <f t="shared" si="22"/>
        <v>9.56</v>
      </c>
      <c r="S138" s="43">
        <f t="shared" si="20"/>
        <v>0</v>
      </c>
      <c r="T138" s="44">
        <f t="shared" si="21"/>
        <v>0</v>
      </c>
      <c r="U138" s="43" cm="1">
        <f t="array" ref="U138">ROUND(S138*SVS_GrR_1_1,2)</f>
        <v>0</v>
      </c>
    </row>
    <row r="139" spans="1:21" s="45" customFormat="1" ht="24">
      <c r="A139" s="37">
        <f>MAX($A$11:A138)+1</f>
        <v>129</v>
      </c>
      <c r="B139" s="46" t="s">
        <v>381</v>
      </c>
      <c r="C139" s="248">
        <v>2</v>
      </c>
      <c r="D139" s="248">
        <v>21</v>
      </c>
      <c r="E139" s="38" t="s">
        <v>146</v>
      </c>
      <c r="F139" s="38" t="s">
        <v>69</v>
      </c>
      <c r="G139" s="39" t="s">
        <v>88</v>
      </c>
      <c r="H139" s="40">
        <v>3.07</v>
      </c>
      <c r="I139" s="39">
        <v>5</v>
      </c>
      <c r="J139" s="41">
        <v>187.75</v>
      </c>
      <c r="K139" s="42"/>
      <c r="L139" s="43">
        <f t="shared" si="23"/>
        <v>576.39249999999993</v>
      </c>
      <c r="M139" s="43">
        <f t="shared" si="24"/>
        <v>0</v>
      </c>
      <c r="N139" s="44">
        <f t="shared" si="25"/>
        <v>0</v>
      </c>
      <c r="O139" s="43">
        <f t="shared" si="26"/>
        <v>0</v>
      </c>
      <c r="P139" s="41">
        <f t="shared" si="28"/>
        <v>1</v>
      </c>
      <c r="Q139" s="42"/>
      <c r="R139" s="43">
        <f t="shared" si="22"/>
        <v>3.07</v>
      </c>
      <c r="S139" s="43">
        <f t="shared" ref="S139:S159" si="29">IFERROR(R139/Q139,0)</f>
        <v>0</v>
      </c>
      <c r="T139" s="44">
        <f t="shared" ref="T139:T159" si="30">IF(U139&gt;0,U139/P139,0)</f>
        <v>0</v>
      </c>
      <c r="U139" s="43" cm="1">
        <f t="array" ref="U139">ROUND(S139*SVS_GrR_1_1,2)</f>
        <v>0</v>
      </c>
    </row>
    <row r="140" spans="1:21" s="45" customFormat="1" ht="24">
      <c r="A140" s="37">
        <f>MAX($A$11:A139)+1</f>
        <v>130</v>
      </c>
      <c r="B140" s="46" t="s">
        <v>381</v>
      </c>
      <c r="C140" s="248">
        <v>2</v>
      </c>
      <c r="D140" s="248">
        <v>20</v>
      </c>
      <c r="E140" s="38" t="s">
        <v>146</v>
      </c>
      <c r="F140" s="38" t="s">
        <v>69</v>
      </c>
      <c r="G140" s="39" t="s">
        <v>88</v>
      </c>
      <c r="H140" s="40">
        <v>5.01</v>
      </c>
      <c r="I140" s="39">
        <v>5</v>
      </c>
      <c r="J140" s="41">
        <v>187.75</v>
      </c>
      <c r="K140" s="42"/>
      <c r="L140" s="43">
        <f t="shared" si="23"/>
        <v>940.62749999999994</v>
      </c>
      <c r="M140" s="43">
        <f t="shared" si="24"/>
        <v>0</v>
      </c>
      <c r="N140" s="44">
        <f t="shared" si="25"/>
        <v>0</v>
      </c>
      <c r="O140" s="43">
        <f t="shared" si="26"/>
        <v>0</v>
      </c>
      <c r="P140" s="41">
        <f t="shared" si="28"/>
        <v>1</v>
      </c>
      <c r="Q140" s="42"/>
      <c r="R140" s="43">
        <f t="shared" ref="R140:R159" si="31">H140*P140</f>
        <v>5.01</v>
      </c>
      <c r="S140" s="43">
        <f t="shared" si="29"/>
        <v>0</v>
      </c>
      <c r="T140" s="44">
        <f t="shared" si="30"/>
        <v>0</v>
      </c>
      <c r="U140" s="43" cm="1">
        <f t="array" ref="U140">ROUND(S140*SVS_GrR_1_1,2)</f>
        <v>0</v>
      </c>
    </row>
    <row r="141" spans="1:21" s="45" customFormat="1" ht="24">
      <c r="A141" s="37">
        <f>MAX($A$11:A140)+1</f>
        <v>131</v>
      </c>
      <c r="B141" s="46" t="s">
        <v>381</v>
      </c>
      <c r="C141" s="248">
        <v>2</v>
      </c>
      <c r="D141" s="248">
        <v>19</v>
      </c>
      <c r="E141" s="38" t="s">
        <v>146</v>
      </c>
      <c r="F141" s="38" t="s">
        <v>69</v>
      </c>
      <c r="G141" s="39" t="s">
        <v>88</v>
      </c>
      <c r="H141" s="40">
        <v>11.11</v>
      </c>
      <c r="I141" s="39">
        <v>5</v>
      </c>
      <c r="J141" s="41">
        <v>187.75</v>
      </c>
      <c r="K141" s="42"/>
      <c r="L141" s="43">
        <f t="shared" si="23"/>
        <v>2085.9024999999997</v>
      </c>
      <c r="M141" s="43">
        <f t="shared" si="24"/>
        <v>0</v>
      </c>
      <c r="N141" s="44">
        <f t="shared" si="25"/>
        <v>0</v>
      </c>
      <c r="O141" s="43">
        <f t="shared" si="26"/>
        <v>0</v>
      </c>
      <c r="P141" s="41">
        <f t="shared" si="28"/>
        <v>1</v>
      </c>
      <c r="Q141" s="42"/>
      <c r="R141" s="43">
        <f t="shared" si="31"/>
        <v>11.11</v>
      </c>
      <c r="S141" s="43">
        <f t="shared" si="29"/>
        <v>0</v>
      </c>
      <c r="T141" s="44">
        <f t="shared" si="30"/>
        <v>0</v>
      </c>
      <c r="U141" s="43" cm="1">
        <f t="array" ref="U141">ROUND(S141*SVS_GrR_1_1,2)</f>
        <v>0</v>
      </c>
    </row>
    <row r="142" spans="1:21" s="45" customFormat="1" ht="24">
      <c r="A142" s="37">
        <f>MAX($A$11:A141)+1</f>
        <v>132</v>
      </c>
      <c r="B142" s="46" t="s">
        <v>381</v>
      </c>
      <c r="C142" s="248">
        <v>2</v>
      </c>
      <c r="D142" s="248">
        <v>18</v>
      </c>
      <c r="E142" s="38" t="s">
        <v>368</v>
      </c>
      <c r="F142" s="38" t="s">
        <v>69</v>
      </c>
      <c r="G142" s="39" t="s">
        <v>88</v>
      </c>
      <c r="H142" s="40">
        <v>4.38</v>
      </c>
      <c r="I142" s="39">
        <v>5</v>
      </c>
      <c r="J142" s="41">
        <v>187.75</v>
      </c>
      <c r="K142" s="42"/>
      <c r="L142" s="43">
        <f t="shared" si="23"/>
        <v>822.34500000000003</v>
      </c>
      <c r="M142" s="43">
        <f t="shared" si="24"/>
        <v>0</v>
      </c>
      <c r="N142" s="44">
        <f t="shared" si="25"/>
        <v>0</v>
      </c>
      <c r="O142" s="43">
        <f t="shared" si="26"/>
        <v>0</v>
      </c>
      <c r="P142" s="41">
        <f t="shared" si="28"/>
        <v>1</v>
      </c>
      <c r="Q142" s="42"/>
      <c r="R142" s="43">
        <f t="shared" si="31"/>
        <v>4.38</v>
      </c>
      <c r="S142" s="43">
        <f t="shared" si="29"/>
        <v>0</v>
      </c>
      <c r="T142" s="44">
        <f t="shared" si="30"/>
        <v>0</v>
      </c>
      <c r="U142" s="43" cm="1">
        <f t="array" ref="U142">ROUND(S142*SVS_GrR_1_1,2)</f>
        <v>0</v>
      </c>
    </row>
    <row r="143" spans="1:21" s="45" customFormat="1" ht="24">
      <c r="A143" s="37">
        <f>MAX($A$11:A142)+1</f>
        <v>133</v>
      </c>
      <c r="B143" s="46" t="s">
        <v>381</v>
      </c>
      <c r="C143" s="248">
        <v>2</v>
      </c>
      <c r="D143" s="248">
        <v>17</v>
      </c>
      <c r="E143" s="38" t="s">
        <v>368</v>
      </c>
      <c r="F143" s="38" t="s">
        <v>69</v>
      </c>
      <c r="G143" s="39" t="s">
        <v>88</v>
      </c>
      <c r="H143" s="40">
        <v>4.66</v>
      </c>
      <c r="I143" s="39">
        <v>5</v>
      </c>
      <c r="J143" s="41">
        <v>187.75</v>
      </c>
      <c r="K143" s="42"/>
      <c r="L143" s="43">
        <f t="shared" si="23"/>
        <v>874.91500000000008</v>
      </c>
      <c r="M143" s="43">
        <f t="shared" si="24"/>
        <v>0</v>
      </c>
      <c r="N143" s="44">
        <f t="shared" si="25"/>
        <v>0</v>
      </c>
      <c r="O143" s="43">
        <f t="shared" si="26"/>
        <v>0</v>
      </c>
      <c r="P143" s="41">
        <f t="shared" si="28"/>
        <v>1</v>
      </c>
      <c r="Q143" s="42"/>
      <c r="R143" s="43">
        <f t="shared" si="31"/>
        <v>4.66</v>
      </c>
      <c r="S143" s="43">
        <f t="shared" si="29"/>
        <v>0</v>
      </c>
      <c r="T143" s="44">
        <f t="shared" si="30"/>
        <v>0</v>
      </c>
      <c r="U143" s="43" cm="1">
        <f t="array" ref="U143">ROUND(S143*SVS_GrR_1_1,2)</f>
        <v>0</v>
      </c>
    </row>
    <row r="144" spans="1:21" s="45" customFormat="1" ht="24">
      <c r="A144" s="37">
        <f>MAX($A$11:A143)+1</f>
        <v>134</v>
      </c>
      <c r="B144" s="46" t="s">
        <v>381</v>
      </c>
      <c r="C144" s="248">
        <v>2</v>
      </c>
      <c r="D144" s="248">
        <v>16</v>
      </c>
      <c r="E144" s="38" t="s">
        <v>241</v>
      </c>
      <c r="F144" s="38" t="s">
        <v>71</v>
      </c>
      <c r="G144" s="39" t="s">
        <v>42</v>
      </c>
      <c r="H144" s="40">
        <v>2.56</v>
      </c>
      <c r="I144" s="39">
        <v>0.23</v>
      </c>
      <c r="J144" s="41">
        <v>12</v>
      </c>
      <c r="K144" s="42"/>
      <c r="L144" s="43">
        <f t="shared" ref="L144:L159" si="32">H144*J144</f>
        <v>30.72</v>
      </c>
      <c r="M144" s="43">
        <f t="shared" ref="M144:M159" si="33">IFERROR(L144/K144,0)</f>
        <v>0</v>
      </c>
      <c r="N144" s="44">
        <f t="shared" ref="N144:N159" si="34">IF(O144&gt;0,O144/J144,0)</f>
        <v>0</v>
      </c>
      <c r="O144" s="43">
        <f t="shared" ref="O144:O159" si="35">ROUND(M144*SVS_UR_1_1,2)</f>
        <v>0</v>
      </c>
      <c r="P144" s="138"/>
      <c r="Q144" s="138"/>
      <c r="R144" s="138"/>
      <c r="S144" s="138"/>
      <c r="T144" s="138"/>
      <c r="U144" s="138"/>
    </row>
    <row r="145" spans="1:21" s="45" customFormat="1" ht="24">
      <c r="A145" s="37">
        <f>MAX($A$11:A144)+1</f>
        <v>135</v>
      </c>
      <c r="B145" s="46" t="s">
        <v>381</v>
      </c>
      <c r="C145" s="248">
        <v>2</v>
      </c>
      <c r="D145" s="248">
        <v>15</v>
      </c>
      <c r="E145" s="38" t="s">
        <v>84</v>
      </c>
      <c r="F145" s="38" t="s">
        <v>332</v>
      </c>
      <c r="G145" s="39" t="s">
        <v>83</v>
      </c>
      <c r="H145" s="40">
        <v>27.25</v>
      </c>
      <c r="I145" s="39">
        <v>3</v>
      </c>
      <c r="J145" s="41">
        <v>112.65</v>
      </c>
      <c r="K145" s="42"/>
      <c r="L145" s="43">
        <f t="shared" si="32"/>
        <v>3069.7125000000001</v>
      </c>
      <c r="M145" s="43">
        <f t="shared" si="33"/>
        <v>0</v>
      </c>
      <c r="N145" s="44">
        <f t="shared" si="34"/>
        <v>0</v>
      </c>
      <c r="O145" s="43">
        <f t="shared" si="35"/>
        <v>0</v>
      </c>
      <c r="P145" s="41">
        <f t="shared" si="28"/>
        <v>1</v>
      </c>
      <c r="Q145" s="42"/>
      <c r="R145" s="43">
        <f t="shared" si="31"/>
        <v>27.25</v>
      </c>
      <c r="S145" s="43">
        <f t="shared" si="29"/>
        <v>0</v>
      </c>
      <c r="T145" s="44">
        <f t="shared" si="30"/>
        <v>0</v>
      </c>
      <c r="U145" s="43" cm="1">
        <f t="array" ref="U145">ROUND(S145*SVS_GrR_1_1,2)</f>
        <v>0</v>
      </c>
    </row>
    <row r="146" spans="1:21" s="45" customFormat="1" ht="24">
      <c r="A146" s="37">
        <f>MAX($A$11:A145)+1</f>
        <v>136</v>
      </c>
      <c r="B146" s="46" t="s">
        <v>381</v>
      </c>
      <c r="C146" s="248">
        <v>2</v>
      </c>
      <c r="D146" s="248">
        <v>14</v>
      </c>
      <c r="E146" s="38" t="s">
        <v>374</v>
      </c>
      <c r="F146" s="38" t="s">
        <v>71</v>
      </c>
      <c r="G146" s="39" t="s">
        <v>80</v>
      </c>
      <c r="H146" s="40">
        <v>18.510000000000002</v>
      </c>
      <c r="I146" s="39">
        <v>2</v>
      </c>
      <c r="J146" s="41">
        <v>75.099999999999994</v>
      </c>
      <c r="K146" s="42"/>
      <c r="L146" s="43">
        <f t="shared" si="32"/>
        <v>1390.1010000000001</v>
      </c>
      <c r="M146" s="43">
        <f t="shared" si="33"/>
        <v>0</v>
      </c>
      <c r="N146" s="44">
        <f t="shared" si="34"/>
        <v>0</v>
      </c>
      <c r="O146" s="43">
        <f t="shared" si="35"/>
        <v>0</v>
      </c>
      <c r="P146" s="41">
        <f t="shared" si="28"/>
        <v>1</v>
      </c>
      <c r="Q146" s="42"/>
      <c r="R146" s="43">
        <f t="shared" si="31"/>
        <v>18.510000000000002</v>
      </c>
      <c r="S146" s="43">
        <f t="shared" si="29"/>
        <v>0</v>
      </c>
      <c r="T146" s="44">
        <f t="shared" si="30"/>
        <v>0</v>
      </c>
      <c r="U146" s="43" cm="1">
        <f t="array" ref="U146">ROUND(S146*SVS_GrR_1_1,2)</f>
        <v>0</v>
      </c>
    </row>
    <row r="147" spans="1:21" s="45" customFormat="1" ht="24">
      <c r="A147" s="37">
        <f>MAX($A$11:A146)+1</f>
        <v>137</v>
      </c>
      <c r="B147" s="46" t="s">
        <v>381</v>
      </c>
      <c r="C147" s="248">
        <v>2</v>
      </c>
      <c r="D147" s="248">
        <v>13</v>
      </c>
      <c r="E147" s="38" t="s">
        <v>206</v>
      </c>
      <c r="F147" s="38" t="s">
        <v>71</v>
      </c>
      <c r="G147" s="39" t="s">
        <v>65</v>
      </c>
      <c r="H147" s="40">
        <v>42.62</v>
      </c>
      <c r="I147" s="39">
        <v>3</v>
      </c>
      <c r="J147" s="41">
        <v>112.65</v>
      </c>
      <c r="K147" s="42"/>
      <c r="L147" s="43">
        <f t="shared" si="32"/>
        <v>4801.143</v>
      </c>
      <c r="M147" s="43">
        <f t="shared" si="33"/>
        <v>0</v>
      </c>
      <c r="N147" s="44">
        <f t="shared" si="34"/>
        <v>0</v>
      </c>
      <c r="O147" s="43">
        <f t="shared" si="35"/>
        <v>0</v>
      </c>
      <c r="P147" s="41">
        <f t="shared" si="28"/>
        <v>1</v>
      </c>
      <c r="Q147" s="42"/>
      <c r="R147" s="43">
        <f t="shared" si="31"/>
        <v>42.62</v>
      </c>
      <c r="S147" s="43">
        <f t="shared" si="29"/>
        <v>0</v>
      </c>
      <c r="T147" s="44">
        <f t="shared" si="30"/>
        <v>0</v>
      </c>
      <c r="U147" s="43" cm="1">
        <f t="array" ref="U147">ROUND(S147*SVS_GrR_1_1,2)</f>
        <v>0</v>
      </c>
    </row>
    <row r="148" spans="1:21" s="45" customFormat="1" ht="24">
      <c r="A148" s="37">
        <f>MAX($A$11:A147)+1</f>
        <v>138</v>
      </c>
      <c r="B148" s="46" t="s">
        <v>381</v>
      </c>
      <c r="C148" s="248">
        <v>2</v>
      </c>
      <c r="D148" s="248">
        <v>12</v>
      </c>
      <c r="E148" s="38" t="s">
        <v>142</v>
      </c>
      <c r="F148" s="38" t="s">
        <v>332</v>
      </c>
      <c r="G148" s="39" t="s">
        <v>83</v>
      </c>
      <c r="H148" s="40">
        <v>13.92</v>
      </c>
      <c r="I148" s="39">
        <v>3</v>
      </c>
      <c r="J148" s="41">
        <v>112.65</v>
      </c>
      <c r="K148" s="42"/>
      <c r="L148" s="43">
        <f t="shared" si="32"/>
        <v>1568.088</v>
      </c>
      <c r="M148" s="43">
        <f t="shared" si="33"/>
        <v>0</v>
      </c>
      <c r="N148" s="44">
        <f t="shared" si="34"/>
        <v>0</v>
      </c>
      <c r="O148" s="43">
        <f t="shared" si="35"/>
        <v>0</v>
      </c>
      <c r="P148" s="41">
        <f t="shared" si="28"/>
        <v>1</v>
      </c>
      <c r="Q148" s="42"/>
      <c r="R148" s="43">
        <f t="shared" si="31"/>
        <v>13.92</v>
      </c>
      <c r="S148" s="43">
        <f t="shared" si="29"/>
        <v>0</v>
      </c>
      <c r="T148" s="44">
        <f t="shared" si="30"/>
        <v>0</v>
      </c>
      <c r="U148" s="43" cm="1">
        <f t="array" ref="U148">ROUND(S148*SVS_GrR_1_1,2)</f>
        <v>0</v>
      </c>
    </row>
    <row r="149" spans="1:21" s="45" customFormat="1" ht="24">
      <c r="A149" s="37">
        <f>MAX($A$11:A148)+1</f>
        <v>139</v>
      </c>
      <c r="B149" s="46" t="s">
        <v>381</v>
      </c>
      <c r="C149" s="248">
        <v>2</v>
      </c>
      <c r="D149" s="248">
        <v>11</v>
      </c>
      <c r="E149" s="38" t="s">
        <v>84</v>
      </c>
      <c r="F149" s="38" t="s">
        <v>332</v>
      </c>
      <c r="G149" s="39" t="s">
        <v>83</v>
      </c>
      <c r="H149" s="40">
        <v>18.73</v>
      </c>
      <c r="I149" s="39">
        <v>3</v>
      </c>
      <c r="J149" s="41">
        <v>112.65</v>
      </c>
      <c r="K149" s="42"/>
      <c r="L149" s="43">
        <f t="shared" si="32"/>
        <v>2109.9345000000003</v>
      </c>
      <c r="M149" s="43">
        <f t="shared" si="33"/>
        <v>0</v>
      </c>
      <c r="N149" s="44">
        <f t="shared" si="34"/>
        <v>0</v>
      </c>
      <c r="O149" s="43">
        <f t="shared" si="35"/>
        <v>0</v>
      </c>
      <c r="P149" s="41">
        <f t="shared" si="28"/>
        <v>1</v>
      </c>
      <c r="Q149" s="42"/>
      <c r="R149" s="43">
        <f t="shared" si="31"/>
        <v>18.73</v>
      </c>
      <c r="S149" s="43">
        <f t="shared" si="29"/>
        <v>0</v>
      </c>
      <c r="T149" s="44">
        <f t="shared" si="30"/>
        <v>0</v>
      </c>
      <c r="U149" s="43" cm="1">
        <f t="array" ref="U149">ROUND(S149*SVS_GrR_1_1,2)</f>
        <v>0</v>
      </c>
    </row>
    <row r="150" spans="1:21" s="45" customFormat="1" ht="24">
      <c r="A150" s="37">
        <f>MAX($A$11:A149)+1</f>
        <v>140</v>
      </c>
      <c r="B150" s="46" t="s">
        <v>381</v>
      </c>
      <c r="C150" s="248">
        <v>2</v>
      </c>
      <c r="D150" s="248">
        <v>10</v>
      </c>
      <c r="E150" s="38" t="s">
        <v>82</v>
      </c>
      <c r="F150" s="38" t="s">
        <v>103</v>
      </c>
      <c r="G150" s="39" t="s">
        <v>81</v>
      </c>
      <c r="H150" s="40">
        <v>437.27</v>
      </c>
      <c r="I150" s="39">
        <v>3</v>
      </c>
      <c r="J150" s="41">
        <v>112.65</v>
      </c>
      <c r="K150" s="42"/>
      <c r="L150" s="43">
        <f t="shared" si="32"/>
        <v>49258.465499999998</v>
      </c>
      <c r="M150" s="43">
        <f t="shared" si="33"/>
        <v>0</v>
      </c>
      <c r="N150" s="44">
        <f t="shared" si="34"/>
        <v>0</v>
      </c>
      <c r="O150" s="43">
        <f t="shared" si="35"/>
        <v>0</v>
      </c>
      <c r="P150" s="41">
        <f t="shared" si="28"/>
        <v>1</v>
      </c>
      <c r="Q150" s="42"/>
      <c r="R150" s="43">
        <f t="shared" si="31"/>
        <v>437.27</v>
      </c>
      <c r="S150" s="43">
        <f t="shared" si="29"/>
        <v>0</v>
      </c>
      <c r="T150" s="44">
        <f t="shared" si="30"/>
        <v>0</v>
      </c>
      <c r="U150" s="43" cm="1">
        <f t="array" ref="U150">ROUND(S150*SVS_GrR_1_1,2)</f>
        <v>0</v>
      </c>
    </row>
    <row r="151" spans="1:21" s="45" customFormat="1" ht="24">
      <c r="A151" s="37">
        <f>MAX($A$11:A150)+1</f>
        <v>141</v>
      </c>
      <c r="B151" s="46" t="s">
        <v>381</v>
      </c>
      <c r="C151" s="248">
        <v>2</v>
      </c>
      <c r="D151" s="248">
        <v>9</v>
      </c>
      <c r="E151" s="38" t="s">
        <v>365</v>
      </c>
      <c r="F151" s="38" t="s">
        <v>71</v>
      </c>
      <c r="G151" s="39" t="s">
        <v>65</v>
      </c>
      <c r="H151" s="40">
        <v>63.9</v>
      </c>
      <c r="I151" s="39">
        <v>3</v>
      </c>
      <c r="J151" s="41">
        <v>112.65</v>
      </c>
      <c r="K151" s="42"/>
      <c r="L151" s="43">
        <f t="shared" si="32"/>
        <v>7198.335</v>
      </c>
      <c r="M151" s="43">
        <f t="shared" si="33"/>
        <v>0</v>
      </c>
      <c r="N151" s="44">
        <f t="shared" si="34"/>
        <v>0</v>
      </c>
      <c r="O151" s="43">
        <f t="shared" si="35"/>
        <v>0</v>
      </c>
      <c r="P151" s="41">
        <f t="shared" si="28"/>
        <v>1</v>
      </c>
      <c r="Q151" s="42"/>
      <c r="R151" s="43">
        <f t="shared" si="31"/>
        <v>63.9</v>
      </c>
      <c r="S151" s="43">
        <f t="shared" si="29"/>
        <v>0</v>
      </c>
      <c r="T151" s="44">
        <f t="shared" si="30"/>
        <v>0</v>
      </c>
      <c r="U151" s="43" cm="1">
        <f t="array" ref="U151">ROUND(S151*SVS_GrR_1_1,2)</f>
        <v>0</v>
      </c>
    </row>
    <row r="152" spans="1:21" s="45" customFormat="1" ht="24">
      <c r="A152" s="37">
        <f>MAX($A$11:A151)+1</f>
        <v>142</v>
      </c>
      <c r="B152" s="46" t="s">
        <v>381</v>
      </c>
      <c r="C152" s="248">
        <v>2</v>
      </c>
      <c r="D152" s="248">
        <v>8</v>
      </c>
      <c r="E152" s="38" t="s">
        <v>365</v>
      </c>
      <c r="F152" s="38" t="s">
        <v>71</v>
      </c>
      <c r="G152" s="39" t="s">
        <v>65</v>
      </c>
      <c r="H152" s="40">
        <v>68.28</v>
      </c>
      <c r="I152" s="39">
        <v>3</v>
      </c>
      <c r="J152" s="41">
        <v>112.65</v>
      </c>
      <c r="K152" s="42"/>
      <c r="L152" s="43">
        <f t="shared" si="32"/>
        <v>7691.7420000000002</v>
      </c>
      <c r="M152" s="43">
        <f t="shared" si="33"/>
        <v>0</v>
      </c>
      <c r="N152" s="44">
        <f t="shared" si="34"/>
        <v>0</v>
      </c>
      <c r="O152" s="43">
        <f t="shared" si="35"/>
        <v>0</v>
      </c>
      <c r="P152" s="41">
        <f t="shared" si="28"/>
        <v>1</v>
      </c>
      <c r="Q152" s="42"/>
      <c r="R152" s="43">
        <f t="shared" si="31"/>
        <v>68.28</v>
      </c>
      <c r="S152" s="43">
        <f t="shared" si="29"/>
        <v>0</v>
      </c>
      <c r="T152" s="44">
        <f t="shared" si="30"/>
        <v>0</v>
      </c>
      <c r="U152" s="43" cm="1">
        <f t="array" ref="U152">ROUND(S152*SVS_GrR_1_1,2)</f>
        <v>0</v>
      </c>
    </row>
    <row r="153" spans="1:21" s="45" customFormat="1" ht="24">
      <c r="A153" s="37">
        <f>MAX($A$11:A152)+1</f>
        <v>143</v>
      </c>
      <c r="B153" s="46" t="s">
        <v>381</v>
      </c>
      <c r="C153" s="248">
        <v>2</v>
      </c>
      <c r="D153" s="248">
        <v>7</v>
      </c>
      <c r="E153" s="38" t="s">
        <v>365</v>
      </c>
      <c r="F153" s="38" t="s">
        <v>71</v>
      </c>
      <c r="G153" s="39" t="s">
        <v>65</v>
      </c>
      <c r="H153" s="40">
        <v>66.150000000000006</v>
      </c>
      <c r="I153" s="39">
        <v>3</v>
      </c>
      <c r="J153" s="41">
        <v>112.65</v>
      </c>
      <c r="K153" s="42"/>
      <c r="L153" s="43">
        <f t="shared" si="32"/>
        <v>7451.7975000000006</v>
      </c>
      <c r="M153" s="43">
        <f t="shared" si="33"/>
        <v>0</v>
      </c>
      <c r="N153" s="44">
        <f t="shared" si="34"/>
        <v>0</v>
      </c>
      <c r="O153" s="43">
        <f t="shared" si="35"/>
        <v>0</v>
      </c>
      <c r="P153" s="41">
        <f t="shared" si="28"/>
        <v>1</v>
      </c>
      <c r="Q153" s="42"/>
      <c r="R153" s="43">
        <f t="shared" si="31"/>
        <v>66.150000000000006</v>
      </c>
      <c r="S153" s="43">
        <f t="shared" si="29"/>
        <v>0</v>
      </c>
      <c r="T153" s="44">
        <f t="shared" si="30"/>
        <v>0</v>
      </c>
      <c r="U153" s="43" cm="1">
        <f t="array" ref="U153">ROUND(S153*SVS_GrR_1_1,2)</f>
        <v>0</v>
      </c>
    </row>
    <row r="154" spans="1:21" s="45" customFormat="1" ht="24">
      <c r="A154" s="37">
        <f>MAX($A$11:A153)+1</f>
        <v>144</v>
      </c>
      <c r="B154" s="46" t="s">
        <v>381</v>
      </c>
      <c r="C154" s="248">
        <v>2</v>
      </c>
      <c r="D154" s="248">
        <v>6</v>
      </c>
      <c r="E154" s="38" t="s">
        <v>365</v>
      </c>
      <c r="F154" s="38" t="s">
        <v>71</v>
      </c>
      <c r="G154" s="39" t="s">
        <v>65</v>
      </c>
      <c r="H154" s="40">
        <v>66.150000000000006</v>
      </c>
      <c r="I154" s="39">
        <v>3</v>
      </c>
      <c r="J154" s="41">
        <v>112.65</v>
      </c>
      <c r="K154" s="42"/>
      <c r="L154" s="43">
        <f t="shared" si="32"/>
        <v>7451.7975000000006</v>
      </c>
      <c r="M154" s="43">
        <f t="shared" si="33"/>
        <v>0</v>
      </c>
      <c r="N154" s="44">
        <f t="shared" si="34"/>
        <v>0</v>
      </c>
      <c r="O154" s="43">
        <f t="shared" si="35"/>
        <v>0</v>
      </c>
      <c r="P154" s="41">
        <f t="shared" si="28"/>
        <v>1</v>
      </c>
      <c r="Q154" s="42"/>
      <c r="R154" s="43">
        <f t="shared" si="31"/>
        <v>66.150000000000006</v>
      </c>
      <c r="S154" s="43">
        <f t="shared" si="29"/>
        <v>0</v>
      </c>
      <c r="T154" s="44">
        <f t="shared" si="30"/>
        <v>0</v>
      </c>
      <c r="U154" s="43" cm="1">
        <f t="array" ref="U154">ROUND(S154*SVS_GrR_1_1,2)</f>
        <v>0</v>
      </c>
    </row>
    <row r="155" spans="1:21" s="45" customFormat="1" ht="24">
      <c r="A155" s="37">
        <f>MAX($A$11:A154)+1</f>
        <v>145</v>
      </c>
      <c r="B155" s="46" t="s">
        <v>381</v>
      </c>
      <c r="C155" s="248">
        <v>2</v>
      </c>
      <c r="D155" s="248">
        <v>5</v>
      </c>
      <c r="E155" s="38" t="s">
        <v>365</v>
      </c>
      <c r="F155" s="38" t="s">
        <v>71</v>
      </c>
      <c r="G155" s="39" t="s">
        <v>65</v>
      </c>
      <c r="H155" s="40">
        <v>68.06</v>
      </c>
      <c r="I155" s="39">
        <v>3</v>
      </c>
      <c r="J155" s="41">
        <v>112.65</v>
      </c>
      <c r="K155" s="42"/>
      <c r="L155" s="43">
        <f t="shared" si="32"/>
        <v>7666.9590000000007</v>
      </c>
      <c r="M155" s="43">
        <f t="shared" si="33"/>
        <v>0</v>
      </c>
      <c r="N155" s="44">
        <f t="shared" si="34"/>
        <v>0</v>
      </c>
      <c r="O155" s="43">
        <f t="shared" si="35"/>
        <v>0</v>
      </c>
      <c r="P155" s="41">
        <f t="shared" si="28"/>
        <v>1</v>
      </c>
      <c r="Q155" s="42"/>
      <c r="R155" s="43">
        <f>H155*P155</f>
        <v>68.06</v>
      </c>
      <c r="S155" s="43">
        <f t="shared" si="29"/>
        <v>0</v>
      </c>
      <c r="T155" s="44">
        <f t="shared" si="30"/>
        <v>0</v>
      </c>
      <c r="U155" s="43" cm="1">
        <f t="array" ref="U155">ROUND(S155*SVS_GrR_1_1,2)</f>
        <v>0</v>
      </c>
    </row>
    <row r="156" spans="1:21" s="45" customFormat="1" ht="24">
      <c r="A156" s="37">
        <f>MAX($A$11:A155)+1</f>
        <v>146</v>
      </c>
      <c r="B156" s="46" t="s">
        <v>381</v>
      </c>
      <c r="C156" s="248">
        <v>2</v>
      </c>
      <c r="D156" s="248">
        <v>4</v>
      </c>
      <c r="E156" s="38" t="s">
        <v>365</v>
      </c>
      <c r="F156" s="38" t="s">
        <v>71</v>
      </c>
      <c r="G156" s="39" t="s">
        <v>65</v>
      </c>
      <c r="H156" s="40">
        <v>64.150000000000006</v>
      </c>
      <c r="I156" s="39">
        <v>3</v>
      </c>
      <c r="J156" s="41">
        <v>112.65</v>
      </c>
      <c r="K156" s="42"/>
      <c r="L156" s="43">
        <f t="shared" si="32"/>
        <v>7226.4975000000013</v>
      </c>
      <c r="M156" s="43">
        <f t="shared" si="33"/>
        <v>0</v>
      </c>
      <c r="N156" s="44">
        <f t="shared" si="34"/>
        <v>0</v>
      </c>
      <c r="O156" s="43">
        <f t="shared" si="35"/>
        <v>0</v>
      </c>
      <c r="P156" s="41">
        <f t="shared" si="28"/>
        <v>1</v>
      </c>
      <c r="Q156" s="42"/>
      <c r="R156" s="43">
        <f t="shared" si="31"/>
        <v>64.150000000000006</v>
      </c>
      <c r="S156" s="43">
        <f t="shared" si="29"/>
        <v>0</v>
      </c>
      <c r="T156" s="44">
        <f t="shared" si="30"/>
        <v>0</v>
      </c>
      <c r="U156" s="43" cm="1">
        <f t="array" ref="U156">ROUND(S156*SVS_GrR_1_1,2)</f>
        <v>0</v>
      </c>
    </row>
    <row r="157" spans="1:21" s="45" customFormat="1" ht="24">
      <c r="A157" s="37">
        <f>MAX($A$11:A156)+1</f>
        <v>147</v>
      </c>
      <c r="B157" s="46" t="s">
        <v>381</v>
      </c>
      <c r="C157" s="248">
        <v>2</v>
      </c>
      <c r="D157" s="248">
        <v>3</v>
      </c>
      <c r="E157" s="38" t="s">
        <v>365</v>
      </c>
      <c r="F157" s="38" t="s">
        <v>71</v>
      </c>
      <c r="G157" s="39" t="s">
        <v>65</v>
      </c>
      <c r="H157" s="40">
        <v>64.14</v>
      </c>
      <c r="I157" s="39">
        <v>3</v>
      </c>
      <c r="J157" s="41">
        <v>112.65</v>
      </c>
      <c r="K157" s="42"/>
      <c r="L157" s="43">
        <f t="shared" si="32"/>
        <v>7225.3710000000001</v>
      </c>
      <c r="M157" s="43">
        <f t="shared" si="33"/>
        <v>0</v>
      </c>
      <c r="N157" s="44">
        <f t="shared" si="34"/>
        <v>0</v>
      </c>
      <c r="O157" s="43">
        <f t="shared" si="35"/>
        <v>0</v>
      </c>
      <c r="P157" s="41">
        <f t="shared" si="28"/>
        <v>1</v>
      </c>
      <c r="Q157" s="42"/>
      <c r="R157" s="43">
        <f t="shared" si="31"/>
        <v>64.14</v>
      </c>
      <c r="S157" s="43">
        <f t="shared" si="29"/>
        <v>0</v>
      </c>
      <c r="T157" s="44">
        <f t="shared" si="30"/>
        <v>0</v>
      </c>
      <c r="U157" s="43" cm="1">
        <f t="array" ref="U157">ROUND(S157*SVS_GrR_1_1,2)</f>
        <v>0</v>
      </c>
    </row>
    <row r="158" spans="1:21" s="45" customFormat="1" ht="24">
      <c r="A158" s="37">
        <f>MAX($A$11:A157)+1</f>
        <v>148</v>
      </c>
      <c r="B158" s="46" t="s">
        <v>381</v>
      </c>
      <c r="C158" s="248">
        <v>2</v>
      </c>
      <c r="D158" s="248">
        <v>2</v>
      </c>
      <c r="E158" s="38" t="s">
        <v>365</v>
      </c>
      <c r="F158" s="38" t="s">
        <v>71</v>
      </c>
      <c r="G158" s="39" t="s">
        <v>65</v>
      </c>
      <c r="H158" s="40">
        <v>66.150000000000006</v>
      </c>
      <c r="I158" s="39">
        <v>3</v>
      </c>
      <c r="J158" s="41">
        <v>112.65</v>
      </c>
      <c r="K158" s="42"/>
      <c r="L158" s="43">
        <f t="shared" si="32"/>
        <v>7451.7975000000006</v>
      </c>
      <c r="M158" s="43">
        <f t="shared" si="33"/>
        <v>0</v>
      </c>
      <c r="N158" s="44">
        <f t="shared" si="34"/>
        <v>0</v>
      </c>
      <c r="O158" s="43">
        <f t="shared" si="35"/>
        <v>0</v>
      </c>
      <c r="P158" s="41">
        <f t="shared" si="28"/>
        <v>1</v>
      </c>
      <c r="Q158" s="42"/>
      <c r="R158" s="43">
        <f t="shared" si="31"/>
        <v>66.150000000000006</v>
      </c>
      <c r="S158" s="43">
        <f t="shared" si="29"/>
        <v>0</v>
      </c>
      <c r="T158" s="44">
        <f t="shared" si="30"/>
        <v>0</v>
      </c>
      <c r="U158" s="43" cm="1">
        <f t="array" ref="U158">ROUND(S158*SVS_GrR_1_1,2)</f>
        <v>0</v>
      </c>
    </row>
    <row r="159" spans="1:21" s="45" customFormat="1" ht="24">
      <c r="A159" s="37">
        <f>MAX($A$11:A158)+1</f>
        <v>149</v>
      </c>
      <c r="B159" s="46" t="s">
        <v>381</v>
      </c>
      <c r="C159" s="248">
        <v>2</v>
      </c>
      <c r="D159" s="248">
        <v>1</v>
      </c>
      <c r="E159" s="38" t="s">
        <v>365</v>
      </c>
      <c r="F159" s="38" t="s">
        <v>71</v>
      </c>
      <c r="G159" s="39" t="s">
        <v>65</v>
      </c>
      <c r="H159" s="40">
        <v>68.03</v>
      </c>
      <c r="I159" s="39">
        <v>3</v>
      </c>
      <c r="J159" s="41">
        <v>112.65</v>
      </c>
      <c r="K159" s="42"/>
      <c r="L159" s="43">
        <f t="shared" si="32"/>
        <v>7663.5795000000007</v>
      </c>
      <c r="M159" s="43">
        <f t="shared" si="33"/>
        <v>0</v>
      </c>
      <c r="N159" s="44">
        <f t="shared" si="34"/>
        <v>0</v>
      </c>
      <c r="O159" s="43">
        <f t="shared" si="35"/>
        <v>0</v>
      </c>
      <c r="P159" s="41">
        <f t="shared" si="28"/>
        <v>1</v>
      </c>
      <c r="Q159" s="42"/>
      <c r="R159" s="43">
        <f t="shared" si="31"/>
        <v>68.03</v>
      </c>
      <c r="S159" s="43">
        <f t="shared" si="29"/>
        <v>0</v>
      </c>
      <c r="T159" s="44">
        <f t="shared" si="30"/>
        <v>0</v>
      </c>
      <c r="U159" s="43" cm="1">
        <f t="array" ref="U159">ROUND(S159*SVS_GrR_1_1,2)</f>
        <v>0</v>
      </c>
    </row>
    <row r="160" spans="1:21" s="45" customFormat="1">
      <c r="A160" s="195"/>
      <c r="B160" s="195"/>
      <c r="C160" s="195"/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</row>
    <row r="161" spans="1:15">
      <c r="I161" s="98"/>
      <c r="L161" s="49"/>
    </row>
    <row r="162" spans="1:15">
      <c r="A162" s="52"/>
      <c r="B162" s="53"/>
      <c r="C162" s="54" t="str">
        <f>"weil "&amp;COUNTA($A:$A)-SUBTOTAL(103,$A:$A)&amp;" Zeile(n) Ausgeblendet"</f>
        <v>weil 0 Zeile(n) Ausgeblendet</v>
      </c>
      <c r="D162" s="53" t="str">
        <f>"oder Abgefiltert sind, Teilsummen:"</f>
        <v>oder Abgefiltert sind, Teilsummen:</v>
      </c>
      <c r="E162" s="54"/>
      <c r="F162" s="54"/>
      <c r="G162" s="55"/>
      <c r="H162" s="56">
        <f>SUBTOTAL(109,H11:H159)</f>
        <v>7313.5499999999993</v>
      </c>
      <c r="I162" s="101"/>
      <c r="J162" s="96" t="s">
        <v>938</v>
      </c>
      <c r="K162" s="57">
        <f>SUBTOTAL(103,I11:I159)</f>
        <v>139</v>
      </c>
      <c r="L162" s="56">
        <f>SUBTOTAL(109,L11:L159)</f>
        <v>833291.37680000032</v>
      </c>
      <c r="M162" s="56">
        <f>SUBTOTAL(109,M11:M159)</f>
        <v>0</v>
      </c>
      <c r="N162" s="58"/>
      <c r="O162" s="56">
        <f>SUBTOTAL(109,O11:O159)</f>
        <v>0</v>
      </c>
    </row>
    <row r="163" spans="1:15">
      <c r="H163" s="59"/>
      <c r="I163" s="98"/>
      <c r="L163" s="49"/>
    </row>
    <row r="164" spans="1:15">
      <c r="A164" s="60" t="s">
        <v>23</v>
      </c>
      <c r="B164" s="60"/>
      <c r="C164" s="61"/>
      <c r="D164" s="62"/>
      <c r="E164" s="62"/>
      <c r="F164" s="63"/>
      <c r="G164" s="64"/>
      <c r="H164" s="65"/>
      <c r="I164" s="99"/>
      <c r="J164" s="99"/>
      <c r="K164" s="65"/>
      <c r="L164" s="65"/>
      <c r="M164" s="65"/>
      <c r="N164" s="65"/>
      <c r="O164" s="65"/>
    </row>
    <row r="165" spans="1:15" ht="6" customHeight="1">
      <c r="A165" s="60"/>
      <c r="B165" s="60"/>
      <c r="C165" s="61"/>
      <c r="D165" s="62"/>
      <c r="E165" s="62"/>
      <c r="F165" s="63"/>
      <c r="G165" s="64"/>
      <c r="H165" s="65"/>
      <c r="I165" s="99"/>
      <c r="J165" s="99"/>
      <c r="K165" s="65"/>
      <c r="L165" s="65"/>
      <c r="M165" s="65"/>
      <c r="N165" s="65"/>
      <c r="O165" s="65"/>
    </row>
    <row r="166" spans="1:15">
      <c r="A166" s="47" t="s">
        <v>24</v>
      </c>
      <c r="B166" s="47" t="s">
        <v>25</v>
      </c>
      <c r="D166" s="29" t="s">
        <v>26</v>
      </c>
      <c r="E166" s="66" t="s">
        <v>27</v>
      </c>
      <c r="J166" s="29"/>
      <c r="K166" s="49"/>
      <c r="L166" s="49"/>
      <c r="M166" s="49"/>
      <c r="N166" s="49"/>
      <c r="O166" s="49"/>
    </row>
    <row r="167" spans="1:15">
      <c r="A167" s="47" t="s">
        <v>12</v>
      </c>
      <c r="B167" s="47" t="s">
        <v>28</v>
      </c>
      <c r="D167" s="29" t="s">
        <v>29</v>
      </c>
      <c r="E167" s="66" t="s">
        <v>30</v>
      </c>
      <c r="J167" s="29"/>
      <c r="K167" s="49"/>
      <c r="L167" s="49"/>
      <c r="M167" s="49"/>
      <c r="N167" s="49"/>
      <c r="O167" s="49"/>
    </row>
    <row r="168" spans="1:15">
      <c r="A168" s="47" t="s">
        <v>31</v>
      </c>
      <c r="B168" s="47" t="s">
        <v>32</v>
      </c>
      <c r="D168" s="62" t="s">
        <v>48</v>
      </c>
      <c r="E168" s="67" t="s">
        <v>49</v>
      </c>
      <c r="J168" s="29"/>
      <c r="K168" s="49"/>
      <c r="L168" s="49"/>
      <c r="M168" s="49"/>
      <c r="N168" s="49"/>
      <c r="O168" s="49"/>
    </row>
    <row r="169" spans="1:15">
      <c r="A169" s="47" t="s">
        <v>33</v>
      </c>
      <c r="B169" s="47" t="s">
        <v>34</v>
      </c>
      <c r="D169" s="68" t="s">
        <v>35</v>
      </c>
      <c r="E169" s="48" t="s">
        <v>36</v>
      </c>
      <c r="J169" s="29"/>
      <c r="K169" s="49"/>
      <c r="L169" s="49"/>
      <c r="M169" s="49"/>
      <c r="N169" s="49"/>
      <c r="O169" s="49"/>
    </row>
    <row r="170" spans="1:15">
      <c r="J170" s="29"/>
      <c r="K170" s="49"/>
      <c r="L170" s="49"/>
      <c r="M170" s="49"/>
      <c r="N170" s="49"/>
      <c r="O170" s="49"/>
    </row>
    <row r="171" spans="1:15">
      <c r="I171" s="97"/>
      <c r="J171" s="97"/>
      <c r="K171" s="24"/>
      <c r="L171" s="24"/>
      <c r="M171" s="24"/>
      <c r="N171" s="24"/>
      <c r="O171" s="24"/>
    </row>
  </sheetData>
  <sheetProtection algorithmName="SHA-512" hashValue="3pXa8LR7/MmFwFd/8vDWaBlTYAfGzZRSbo+wxNNoC2SpwRMkh8txNTq5eye8eQ2fSKEAc7XrdHkEW7Ee0kWILg==" saltValue="8vZQ1g4GS8j916CZRHBALA==" spinCount="100000" sheet="1" objects="1" scenarios="1" formatColumns="0" formatRows="0" autoFilter="0"/>
  <autoFilter ref="A9:U159" xr:uid="{C717D372-2EC8-46A0-A6FF-11C53FCD07EE}"/>
  <mergeCells count="5">
    <mergeCell ref="P8:U8"/>
    <mergeCell ref="K4:U4"/>
    <mergeCell ref="A1:U1"/>
    <mergeCell ref="A8:H8"/>
    <mergeCell ref="I8:O8"/>
  </mergeCells>
  <conditionalFormatting sqref="A1">
    <cfRule type="expression" dxfId="295" priority="14">
      <formula>$A$1&lt;&gt;""</formula>
    </cfRule>
  </conditionalFormatting>
  <conditionalFormatting sqref="A162:O162">
    <cfRule type="expression" dxfId="294" priority="12">
      <formula>IF(SUBTOTAL(103,$A:$A)=COUNTA($A:$A),TRUE,FALSE)</formula>
    </cfRule>
  </conditionalFormatting>
  <conditionalFormatting sqref="B11:H11 B12:I20 B21:H21 B22:I27 B28:H28 B29:I44 B45:H46 B47:I48 B49:H49 B50:I70 B71:H71 B72:I106 B107:H107 B108:I122 B123:H123 B124:I124 B125:H125 B126:I159">
    <cfRule type="expression" dxfId="293" priority="16">
      <formula>AND(NOT(ISBLANK($E$8)),SEARCH($E$8,$B11&amp;$C11&amp;$D11&amp;$E11&amp;$F11&amp;$G11&amp;$H11))</formula>
    </cfRule>
    <cfRule type="expression" dxfId="292" priority="1221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91" priority="3">
      <formula>F4&lt;&gt;""</formula>
    </cfRule>
  </conditionalFormatting>
  <conditionalFormatting sqref="K4">
    <cfRule type="expression" dxfId="290" priority="2219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EEAC-F44D-4E22-AA42-70B209BDB485}">
  <sheetPr>
    <tabColor theme="5" tint="0.59999389629810485"/>
    <pageSetUpPr fitToPage="1"/>
  </sheetPr>
  <dimension ref="A1:U102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IF(OR(COUNTIF(K11:K90,"&gt;0")&lt;&gt;COUNT(I11:I90),$O$5=""),"Das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594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894</v>
      </c>
      <c r="C5" s="241"/>
      <c r="D5" s="205" t="s">
        <v>46</v>
      </c>
      <c r="E5" s="209" t="str" cm="1">
        <f t="array" aca="1" ref="E5" ca="1">MID(CELL("dateiname",A2),FIND("]",CELL("dateiname",A2))+7,2)</f>
        <v>1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230</v>
      </c>
      <c r="P6" s="227"/>
      <c r="Q6" s="227"/>
      <c r="R6" s="227"/>
      <c r="S6" s="227"/>
      <c r="T6" s="224" t="s">
        <v>376</v>
      </c>
      <c r="U6" s="225">
        <v>0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COUNTA(I11:I90)</f>
        <v>74</v>
      </c>
      <c r="P7" s="227"/>
      <c r="Q7" s="227"/>
      <c r="R7" s="227"/>
      <c r="S7" s="227"/>
      <c r="T7" s="226" t="s">
        <v>329</v>
      </c>
      <c r="U7" s="229">
        <f>COUNTA(P11:P90)</f>
        <v>0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SUM(H11:H90)</f>
        <v>1478.69</v>
      </c>
      <c r="I10" s="201"/>
      <c r="J10" s="200" t="s">
        <v>59</v>
      </c>
      <c r="K10" s="202">
        <f>IFERROR(L10/M10,0)</f>
        <v>0</v>
      </c>
      <c r="L10" s="203">
        <f>SUM(L11:L90)</f>
        <v>208355.18830000001</v>
      </c>
      <c r="M10" s="203">
        <f>SUM(M11:M90)</f>
        <v>0</v>
      </c>
      <c r="N10" s="199"/>
      <c r="O10" s="203">
        <f>SUM(O11:O90)</f>
        <v>0</v>
      </c>
      <c r="P10" s="200" t="s">
        <v>59</v>
      </c>
      <c r="Q10" s="202">
        <f>IFERROR(R10/S10,0)</f>
        <v>0</v>
      </c>
      <c r="R10" s="203">
        <f>SUM(R11:R90)</f>
        <v>0</v>
      </c>
      <c r="S10" s="203">
        <f>SUM(S11:S90)</f>
        <v>0</v>
      </c>
      <c r="T10" s="199"/>
      <c r="U10" s="203">
        <f>SUM(U11:U90)</f>
        <v>0</v>
      </c>
    </row>
    <row r="11" spans="1:21" s="45" customFormat="1">
      <c r="A11" s="37">
        <v>1</v>
      </c>
      <c r="B11" s="46" t="s">
        <v>594</v>
      </c>
      <c r="C11" s="248">
        <v>0</v>
      </c>
      <c r="D11" s="248">
        <v>20</v>
      </c>
      <c r="E11" s="38" t="s">
        <v>595</v>
      </c>
      <c r="F11" s="38" t="s">
        <v>522</v>
      </c>
      <c r="G11" s="39" t="s">
        <v>40</v>
      </c>
      <c r="H11" s="40">
        <v>82.28</v>
      </c>
      <c r="I11" s="39">
        <v>5</v>
      </c>
      <c r="J11" s="41">
        <v>187.75</v>
      </c>
      <c r="K11" s="42"/>
      <c r="L11" s="43">
        <f t="shared" ref="L11:L74" si="0">H11*J11</f>
        <v>15448.07</v>
      </c>
      <c r="M11" s="43">
        <f t="shared" ref="M11:M74" si="1">IFERROR(L11/K11,0)</f>
        <v>0</v>
      </c>
      <c r="N11" s="44">
        <f t="shared" ref="N11:N74" si="2">IF(O11&gt;0,O11/J11,0)</f>
        <v>0</v>
      </c>
      <c r="O11" s="43">
        <f t="shared" ref="O11" si="3">ROUND(M11*SVS_UR_1_1,2)</f>
        <v>0</v>
      </c>
      <c r="P11" s="138"/>
      <c r="Q11" s="138"/>
      <c r="R11" s="138"/>
      <c r="S11" s="138"/>
      <c r="T11" s="138"/>
      <c r="U11" s="138"/>
    </row>
    <row r="12" spans="1:21" s="45" customFormat="1">
      <c r="A12" s="37">
        <f>MAX($A$11:A11)+1</f>
        <v>2</v>
      </c>
      <c r="B12" s="46" t="s">
        <v>594</v>
      </c>
      <c r="C12" s="248">
        <v>0</v>
      </c>
      <c r="D12" s="248">
        <v>19</v>
      </c>
      <c r="E12" s="38" t="s">
        <v>82</v>
      </c>
      <c r="F12" s="38" t="s">
        <v>522</v>
      </c>
      <c r="G12" s="39" t="s">
        <v>81</v>
      </c>
      <c r="H12" s="40">
        <v>33.520000000000003</v>
      </c>
      <c r="I12" s="39">
        <v>5</v>
      </c>
      <c r="J12" s="41">
        <v>187.75</v>
      </c>
      <c r="K12" s="42"/>
      <c r="L12" s="43">
        <f t="shared" si="0"/>
        <v>6293.380000000001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138"/>
      <c r="Q12" s="138"/>
      <c r="R12" s="138"/>
      <c r="S12" s="138"/>
      <c r="T12" s="138"/>
      <c r="U12" s="138"/>
    </row>
    <row r="13" spans="1:21" s="45" customFormat="1">
      <c r="A13" s="37">
        <f>MAX($A$11:A12)+1</f>
        <v>3</v>
      </c>
      <c r="B13" s="46" t="s">
        <v>594</v>
      </c>
      <c r="C13" s="248">
        <v>0</v>
      </c>
      <c r="D13" s="248">
        <v>18</v>
      </c>
      <c r="E13" s="38" t="s">
        <v>96</v>
      </c>
      <c r="F13" s="38" t="s">
        <v>522</v>
      </c>
      <c r="G13" s="39" t="s">
        <v>95</v>
      </c>
      <c r="H13" s="40">
        <v>10.02</v>
      </c>
      <c r="I13" s="39">
        <v>5</v>
      </c>
      <c r="J13" s="41">
        <v>187.75</v>
      </c>
      <c r="K13" s="42"/>
      <c r="L13" s="43">
        <f t="shared" si="0"/>
        <v>1881.2549999999999</v>
      </c>
      <c r="M13" s="43">
        <f t="shared" si="1"/>
        <v>0</v>
      </c>
      <c r="N13" s="44">
        <f t="shared" si="2"/>
        <v>0</v>
      </c>
      <c r="O13" s="43">
        <f t="shared" ref="O13" si="4">ROUND(M13*SVS_UR_1_1,2)</f>
        <v>0</v>
      </c>
      <c r="P13" s="138"/>
      <c r="Q13" s="138"/>
      <c r="R13" s="138"/>
      <c r="S13" s="138"/>
      <c r="T13" s="138"/>
      <c r="U13" s="138"/>
    </row>
    <row r="14" spans="1:21" s="45" customFormat="1">
      <c r="A14" s="37">
        <f>MAX($A$11:A13)+1</f>
        <v>4</v>
      </c>
      <c r="B14" s="46" t="s">
        <v>594</v>
      </c>
      <c r="C14" s="248">
        <v>0</v>
      </c>
      <c r="D14" s="248">
        <v>17</v>
      </c>
      <c r="E14" s="38" t="s">
        <v>82</v>
      </c>
      <c r="F14" s="38" t="s">
        <v>522</v>
      </c>
      <c r="G14" s="39" t="s">
        <v>81</v>
      </c>
      <c r="H14" s="40">
        <v>5.31</v>
      </c>
      <c r="I14" s="39">
        <v>5</v>
      </c>
      <c r="J14" s="41">
        <v>187.75</v>
      </c>
      <c r="K14" s="42"/>
      <c r="L14" s="43">
        <f t="shared" si="0"/>
        <v>996.95249999999987</v>
      </c>
      <c r="M14" s="43">
        <f t="shared" si="1"/>
        <v>0</v>
      </c>
      <c r="N14" s="44">
        <f t="shared" si="2"/>
        <v>0</v>
      </c>
      <c r="O14" s="43">
        <f t="shared" ref="O14" si="5">ROUND(M14*SVS_UR_1_1,2)</f>
        <v>0</v>
      </c>
      <c r="P14" s="138"/>
      <c r="Q14" s="138"/>
      <c r="R14" s="138"/>
      <c r="S14" s="138"/>
      <c r="T14" s="138"/>
      <c r="U14" s="138"/>
    </row>
    <row r="15" spans="1:21" s="45" customFormat="1">
      <c r="A15" s="37">
        <f>MAX($A$11:A14)+1</f>
        <v>5</v>
      </c>
      <c r="B15" s="46" t="s">
        <v>594</v>
      </c>
      <c r="C15" s="248">
        <v>0</v>
      </c>
      <c r="D15" s="248">
        <v>16</v>
      </c>
      <c r="E15" s="38" t="s">
        <v>368</v>
      </c>
      <c r="F15" s="38" t="s">
        <v>69</v>
      </c>
      <c r="G15" s="39" t="s">
        <v>88</v>
      </c>
      <c r="H15" s="40">
        <v>1.77</v>
      </c>
      <c r="I15" s="39">
        <v>5</v>
      </c>
      <c r="J15" s="41">
        <v>187.75</v>
      </c>
      <c r="K15" s="42"/>
      <c r="L15" s="43">
        <f t="shared" si="0"/>
        <v>332.3175</v>
      </c>
      <c r="M15" s="43">
        <f t="shared" si="1"/>
        <v>0</v>
      </c>
      <c r="N15" s="44">
        <f t="shared" si="2"/>
        <v>0</v>
      </c>
      <c r="O15" s="43">
        <f t="shared" ref="O15" si="6">ROUND(M15*SVS_UR_1_1,2)</f>
        <v>0</v>
      </c>
      <c r="P15" s="138"/>
      <c r="Q15" s="138"/>
      <c r="R15" s="138"/>
      <c r="S15" s="138"/>
      <c r="T15" s="138"/>
      <c r="U15" s="138"/>
    </row>
    <row r="16" spans="1:21" s="45" customFormat="1">
      <c r="A16" s="37">
        <f>MAX($A$11:A15)+1</f>
        <v>6</v>
      </c>
      <c r="B16" s="46" t="s">
        <v>594</v>
      </c>
      <c r="C16" s="248">
        <v>0</v>
      </c>
      <c r="D16" s="248">
        <v>15</v>
      </c>
      <c r="E16" s="38" t="s">
        <v>146</v>
      </c>
      <c r="F16" s="38" t="s">
        <v>69</v>
      </c>
      <c r="G16" s="39" t="s">
        <v>88</v>
      </c>
      <c r="H16" s="40">
        <v>2.21</v>
      </c>
      <c r="I16" s="39">
        <v>5</v>
      </c>
      <c r="J16" s="41">
        <v>187.75</v>
      </c>
      <c r="K16" s="42"/>
      <c r="L16" s="43">
        <f t="shared" si="0"/>
        <v>414.92750000000001</v>
      </c>
      <c r="M16" s="43">
        <f t="shared" si="1"/>
        <v>0</v>
      </c>
      <c r="N16" s="44">
        <f t="shared" si="2"/>
        <v>0</v>
      </c>
      <c r="O16" s="43">
        <f t="shared" ref="O16" si="7">ROUND(M16*SVS_UR_1_1,2)</f>
        <v>0</v>
      </c>
      <c r="P16" s="138"/>
      <c r="Q16" s="138"/>
      <c r="R16" s="138"/>
      <c r="S16" s="138"/>
      <c r="T16" s="138"/>
      <c r="U16" s="138"/>
    </row>
    <row r="17" spans="1:21" s="45" customFormat="1">
      <c r="A17" s="37">
        <f>MAX($A$11:A16)+1</f>
        <v>7</v>
      </c>
      <c r="B17" s="46" t="s">
        <v>594</v>
      </c>
      <c r="C17" s="248">
        <v>0</v>
      </c>
      <c r="D17" s="248">
        <v>2</v>
      </c>
      <c r="E17" s="38" t="s">
        <v>596</v>
      </c>
      <c r="F17" s="38" t="s">
        <v>522</v>
      </c>
      <c r="G17" s="39" t="s">
        <v>75</v>
      </c>
      <c r="H17" s="40">
        <v>3.58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</row>
    <row r="18" spans="1:21" s="45" customFormat="1">
      <c r="A18" s="37">
        <f>MAX($A$11:A17)+1</f>
        <v>8</v>
      </c>
      <c r="B18" s="46" t="s">
        <v>594</v>
      </c>
      <c r="C18" s="248">
        <v>0</v>
      </c>
      <c r="D18" s="248">
        <v>1</v>
      </c>
      <c r="E18" s="38" t="s">
        <v>214</v>
      </c>
      <c r="F18" s="38" t="s">
        <v>69</v>
      </c>
      <c r="G18" s="39" t="s">
        <v>75</v>
      </c>
      <c r="H18" s="40">
        <v>5.24</v>
      </c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1" s="45" customFormat="1">
      <c r="A19" s="37">
        <f>MAX($A$11:A18)+1</f>
        <v>9</v>
      </c>
      <c r="B19" s="46" t="s">
        <v>594</v>
      </c>
      <c r="C19" s="248">
        <v>0</v>
      </c>
      <c r="D19" s="248">
        <v>8</v>
      </c>
      <c r="E19" s="38" t="s">
        <v>82</v>
      </c>
      <c r="F19" s="38" t="s">
        <v>522</v>
      </c>
      <c r="G19" s="39" t="s">
        <v>81</v>
      </c>
      <c r="H19" s="40">
        <v>2.94</v>
      </c>
      <c r="I19" s="39">
        <v>5</v>
      </c>
      <c r="J19" s="41">
        <v>187.75</v>
      </c>
      <c r="K19" s="42"/>
      <c r="L19" s="43">
        <f t="shared" si="0"/>
        <v>551.98500000000001</v>
      </c>
      <c r="M19" s="43">
        <f t="shared" si="1"/>
        <v>0</v>
      </c>
      <c r="N19" s="44">
        <f t="shared" si="2"/>
        <v>0</v>
      </c>
      <c r="O19" s="43">
        <f t="shared" ref="O19" si="8">ROUND(M19*SVS_UR_1_1,2)</f>
        <v>0</v>
      </c>
      <c r="P19" s="138"/>
      <c r="Q19" s="138"/>
      <c r="R19" s="138"/>
      <c r="S19" s="138"/>
      <c r="T19" s="138"/>
      <c r="U19" s="138"/>
    </row>
    <row r="20" spans="1:21" s="45" customFormat="1">
      <c r="A20" s="37">
        <f>MAX($A$11:A19)+1</f>
        <v>10</v>
      </c>
      <c r="B20" s="46" t="s">
        <v>594</v>
      </c>
      <c r="C20" s="248">
        <v>0</v>
      </c>
      <c r="D20" s="248">
        <v>7</v>
      </c>
      <c r="E20" s="38" t="s">
        <v>597</v>
      </c>
      <c r="F20" s="38" t="s">
        <v>522</v>
      </c>
      <c r="G20" s="39" t="s">
        <v>87</v>
      </c>
      <c r="H20" s="40">
        <v>11.4</v>
      </c>
      <c r="I20" s="39">
        <v>5</v>
      </c>
      <c r="J20" s="41">
        <v>187.75</v>
      </c>
      <c r="K20" s="42"/>
      <c r="L20" s="43">
        <f t="shared" si="0"/>
        <v>2140.35</v>
      </c>
      <c r="M20" s="43">
        <f t="shared" si="1"/>
        <v>0</v>
      </c>
      <c r="N20" s="44">
        <f t="shared" si="2"/>
        <v>0</v>
      </c>
      <c r="O20" s="43">
        <f t="shared" ref="O20" si="9">ROUND(M20*SVS_UR_1_1,2)</f>
        <v>0</v>
      </c>
      <c r="P20" s="138"/>
      <c r="Q20" s="138"/>
      <c r="R20" s="138"/>
      <c r="S20" s="138"/>
      <c r="T20" s="138"/>
      <c r="U20" s="138"/>
    </row>
    <row r="21" spans="1:21" s="45" customFormat="1">
      <c r="A21" s="37">
        <f>MAX($A$11:A20)+1</f>
        <v>11</v>
      </c>
      <c r="B21" s="46" t="s">
        <v>594</v>
      </c>
      <c r="C21" s="248">
        <v>0</v>
      </c>
      <c r="D21" s="248">
        <v>6</v>
      </c>
      <c r="E21" s="38" t="s">
        <v>147</v>
      </c>
      <c r="F21" s="38" t="s">
        <v>522</v>
      </c>
      <c r="G21" s="39" t="s">
        <v>42</v>
      </c>
      <c r="H21" s="40">
        <v>15.35</v>
      </c>
      <c r="I21" s="39">
        <v>0.23</v>
      </c>
      <c r="J21" s="41">
        <v>12</v>
      </c>
      <c r="K21" s="42"/>
      <c r="L21" s="43">
        <f t="shared" si="0"/>
        <v>184.2</v>
      </c>
      <c r="M21" s="43">
        <f t="shared" si="1"/>
        <v>0</v>
      </c>
      <c r="N21" s="44">
        <f t="shared" si="2"/>
        <v>0</v>
      </c>
      <c r="O21" s="43">
        <f t="shared" ref="O21" si="10">ROUND(M21*SVS_UR_1_1,2)</f>
        <v>0</v>
      </c>
      <c r="P21" s="138"/>
      <c r="Q21" s="138"/>
      <c r="R21" s="138"/>
      <c r="S21" s="138"/>
      <c r="T21" s="138"/>
      <c r="U21" s="138"/>
    </row>
    <row r="22" spans="1:21" s="45" customFormat="1">
      <c r="A22" s="37">
        <f>MAX($A$11:A21)+1</f>
        <v>12</v>
      </c>
      <c r="B22" s="46" t="s">
        <v>594</v>
      </c>
      <c r="C22" s="248">
        <v>0</v>
      </c>
      <c r="D22" s="248">
        <v>5</v>
      </c>
      <c r="E22" s="38" t="s">
        <v>84</v>
      </c>
      <c r="F22" s="38" t="s">
        <v>207</v>
      </c>
      <c r="G22" s="39" t="s">
        <v>83</v>
      </c>
      <c r="H22" s="40">
        <v>2.21</v>
      </c>
      <c r="I22" s="39">
        <v>5</v>
      </c>
      <c r="J22" s="41">
        <v>187.75</v>
      </c>
      <c r="K22" s="42"/>
      <c r="L22" s="43">
        <f t="shared" si="0"/>
        <v>414.92750000000001</v>
      </c>
      <c r="M22" s="43">
        <f t="shared" si="1"/>
        <v>0</v>
      </c>
      <c r="N22" s="44">
        <f t="shared" si="2"/>
        <v>0</v>
      </c>
      <c r="O22" s="43">
        <f t="shared" ref="O22" si="11">ROUND(M22*SVS_UR_1_1,2)</f>
        <v>0</v>
      </c>
      <c r="P22" s="138"/>
      <c r="Q22" s="138"/>
      <c r="R22" s="138"/>
      <c r="S22" s="138"/>
      <c r="T22" s="138"/>
      <c r="U22" s="138"/>
    </row>
    <row r="23" spans="1:21" s="45" customFormat="1">
      <c r="A23" s="37">
        <f>MAX($A$11:A22)+1</f>
        <v>13</v>
      </c>
      <c r="B23" s="46" t="s">
        <v>594</v>
      </c>
      <c r="C23" s="248">
        <v>0</v>
      </c>
      <c r="D23" s="248">
        <v>4</v>
      </c>
      <c r="E23" s="38" t="s">
        <v>597</v>
      </c>
      <c r="F23" s="38" t="s">
        <v>70</v>
      </c>
      <c r="G23" s="39" t="s">
        <v>87</v>
      </c>
      <c r="H23" s="40">
        <v>82.04</v>
      </c>
      <c r="I23" s="39">
        <v>5</v>
      </c>
      <c r="J23" s="41">
        <v>187.75</v>
      </c>
      <c r="K23" s="42"/>
      <c r="L23" s="43">
        <f t="shared" si="0"/>
        <v>15403.010000000002</v>
      </c>
      <c r="M23" s="43">
        <f t="shared" si="1"/>
        <v>0</v>
      </c>
      <c r="N23" s="44">
        <f t="shared" si="2"/>
        <v>0</v>
      </c>
      <c r="O23" s="43">
        <f t="shared" ref="O23" si="12">ROUND(M23*SVS_UR_1_1,2)</f>
        <v>0</v>
      </c>
      <c r="P23" s="138"/>
      <c r="Q23" s="138"/>
      <c r="R23" s="138"/>
      <c r="S23" s="138"/>
      <c r="T23" s="138"/>
      <c r="U23" s="138"/>
    </row>
    <row r="24" spans="1:21" s="45" customFormat="1">
      <c r="A24" s="37">
        <f>MAX($A$11:A23)+1</f>
        <v>14</v>
      </c>
      <c r="B24" s="46" t="s">
        <v>594</v>
      </c>
      <c r="C24" s="248">
        <v>0</v>
      </c>
      <c r="D24" s="248">
        <v>3</v>
      </c>
      <c r="E24" s="38" t="s">
        <v>494</v>
      </c>
      <c r="F24" s="38" t="s">
        <v>522</v>
      </c>
      <c r="G24" s="39" t="s">
        <v>75</v>
      </c>
      <c r="H24" s="40">
        <v>6.99</v>
      </c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</row>
    <row r="25" spans="1:21" s="45" customFormat="1">
      <c r="A25" s="37">
        <f>MAX($A$11:A24)+1</f>
        <v>15</v>
      </c>
      <c r="B25" s="46" t="s">
        <v>594</v>
      </c>
      <c r="C25" s="248">
        <v>0</v>
      </c>
      <c r="D25" s="248">
        <v>14</v>
      </c>
      <c r="E25" s="38" t="s">
        <v>146</v>
      </c>
      <c r="F25" s="38" t="s">
        <v>69</v>
      </c>
      <c r="G25" s="39" t="s">
        <v>88</v>
      </c>
      <c r="H25" s="40">
        <v>2.92</v>
      </c>
      <c r="I25" s="39">
        <v>5</v>
      </c>
      <c r="J25" s="41">
        <v>187.75</v>
      </c>
      <c r="K25" s="42"/>
      <c r="L25" s="43">
        <f t="shared" si="0"/>
        <v>548.23</v>
      </c>
      <c r="M25" s="43">
        <f t="shared" si="1"/>
        <v>0</v>
      </c>
      <c r="N25" s="44">
        <f t="shared" si="2"/>
        <v>0</v>
      </c>
      <c r="O25" s="43">
        <f t="shared" ref="O25" si="13">ROUND(M25*SVS_UR_1_1,2)</f>
        <v>0</v>
      </c>
      <c r="P25" s="138"/>
      <c r="Q25" s="138"/>
      <c r="R25" s="138"/>
      <c r="S25" s="138"/>
      <c r="T25" s="138"/>
      <c r="U25" s="138"/>
    </row>
    <row r="26" spans="1:21" s="45" customFormat="1">
      <c r="A26" s="37">
        <f>MAX($A$11:A25)+1</f>
        <v>16</v>
      </c>
      <c r="B26" s="46" t="s">
        <v>594</v>
      </c>
      <c r="C26" s="248">
        <v>0</v>
      </c>
      <c r="D26" s="248">
        <v>13</v>
      </c>
      <c r="E26" s="38" t="s">
        <v>368</v>
      </c>
      <c r="F26" s="38" t="s">
        <v>69</v>
      </c>
      <c r="G26" s="39" t="s">
        <v>88</v>
      </c>
      <c r="H26" s="40">
        <v>2.64</v>
      </c>
      <c r="I26" s="39">
        <v>5</v>
      </c>
      <c r="J26" s="41">
        <v>187.75</v>
      </c>
      <c r="K26" s="42"/>
      <c r="L26" s="43">
        <f t="shared" si="0"/>
        <v>495.66</v>
      </c>
      <c r="M26" s="43">
        <f t="shared" si="1"/>
        <v>0</v>
      </c>
      <c r="N26" s="44">
        <f t="shared" si="2"/>
        <v>0</v>
      </c>
      <c r="O26" s="43">
        <f t="shared" ref="O26" si="14">ROUND(M26*SVS_UR_1_1,2)</f>
        <v>0</v>
      </c>
      <c r="P26" s="138"/>
      <c r="Q26" s="138"/>
      <c r="R26" s="138"/>
      <c r="S26" s="138"/>
      <c r="T26" s="138"/>
      <c r="U26" s="138"/>
    </row>
    <row r="27" spans="1:21" s="45" customFormat="1">
      <c r="A27" s="37">
        <f>MAX($A$11:A26)+1</f>
        <v>17</v>
      </c>
      <c r="B27" s="46" t="s">
        <v>594</v>
      </c>
      <c r="C27" s="248">
        <v>0</v>
      </c>
      <c r="D27" s="248">
        <v>12</v>
      </c>
      <c r="E27" s="38" t="s">
        <v>146</v>
      </c>
      <c r="F27" s="38" t="s">
        <v>69</v>
      </c>
      <c r="G27" s="39" t="s">
        <v>88</v>
      </c>
      <c r="H27" s="40">
        <v>3.99</v>
      </c>
      <c r="I27" s="39">
        <v>5</v>
      </c>
      <c r="J27" s="41">
        <v>187.75</v>
      </c>
      <c r="K27" s="42"/>
      <c r="L27" s="43">
        <f t="shared" si="0"/>
        <v>749.12250000000006</v>
      </c>
      <c r="M27" s="43">
        <f t="shared" si="1"/>
        <v>0</v>
      </c>
      <c r="N27" s="44">
        <f t="shared" si="2"/>
        <v>0</v>
      </c>
      <c r="O27" s="43">
        <f t="shared" ref="O27" si="15">ROUND(M27*SVS_UR_1_1,2)</f>
        <v>0</v>
      </c>
      <c r="P27" s="138"/>
      <c r="Q27" s="138"/>
      <c r="R27" s="138"/>
      <c r="S27" s="138"/>
      <c r="T27" s="138"/>
      <c r="U27" s="138"/>
    </row>
    <row r="28" spans="1:21" s="45" customFormat="1">
      <c r="A28" s="37">
        <f>MAX($A$11:A27)+1</f>
        <v>18</v>
      </c>
      <c r="B28" s="46" t="s">
        <v>594</v>
      </c>
      <c r="C28" s="248">
        <v>0</v>
      </c>
      <c r="D28" s="248">
        <v>11</v>
      </c>
      <c r="E28" s="38" t="s">
        <v>84</v>
      </c>
      <c r="F28" s="38" t="s">
        <v>207</v>
      </c>
      <c r="G28" s="39" t="s">
        <v>83</v>
      </c>
      <c r="H28" s="40">
        <v>4.41</v>
      </c>
      <c r="I28" s="39">
        <v>5</v>
      </c>
      <c r="J28" s="41">
        <v>187.75</v>
      </c>
      <c r="K28" s="42"/>
      <c r="L28" s="43">
        <f t="shared" si="0"/>
        <v>827.97750000000008</v>
      </c>
      <c r="M28" s="43">
        <f t="shared" si="1"/>
        <v>0</v>
      </c>
      <c r="N28" s="44">
        <f t="shared" si="2"/>
        <v>0</v>
      </c>
      <c r="O28" s="43">
        <f t="shared" ref="O28" si="16">ROUND(M28*SVS_UR_1_1,2)</f>
        <v>0</v>
      </c>
      <c r="P28" s="138"/>
      <c r="Q28" s="138"/>
      <c r="R28" s="138"/>
      <c r="S28" s="138"/>
      <c r="T28" s="138"/>
      <c r="U28" s="138"/>
    </row>
    <row r="29" spans="1:21" s="45" customFormat="1">
      <c r="A29" s="37">
        <f>MAX($A$11:A28)+1</f>
        <v>19</v>
      </c>
      <c r="B29" s="46" t="s">
        <v>594</v>
      </c>
      <c r="C29" s="248">
        <v>0</v>
      </c>
      <c r="D29" s="248">
        <v>10</v>
      </c>
      <c r="E29" s="38" t="s">
        <v>82</v>
      </c>
      <c r="F29" s="38" t="s">
        <v>522</v>
      </c>
      <c r="G29" s="39" t="s">
        <v>81</v>
      </c>
      <c r="H29" s="40">
        <v>11.57</v>
      </c>
      <c r="I29" s="39">
        <v>5</v>
      </c>
      <c r="J29" s="41">
        <v>187.75</v>
      </c>
      <c r="K29" s="42"/>
      <c r="L29" s="43">
        <f t="shared" si="0"/>
        <v>2172.2674999999999</v>
      </c>
      <c r="M29" s="43">
        <f t="shared" si="1"/>
        <v>0</v>
      </c>
      <c r="N29" s="44">
        <f t="shared" si="2"/>
        <v>0</v>
      </c>
      <c r="O29" s="43">
        <f t="shared" ref="O29" si="17">ROUND(M29*SVS_UR_1_1,2)</f>
        <v>0</v>
      </c>
      <c r="P29" s="138"/>
      <c r="Q29" s="138"/>
      <c r="R29" s="138"/>
      <c r="S29" s="138"/>
      <c r="T29" s="138"/>
      <c r="U29" s="138"/>
    </row>
    <row r="30" spans="1:21" s="45" customFormat="1">
      <c r="A30" s="37">
        <f>MAX($A$11:A29)+1</f>
        <v>20</v>
      </c>
      <c r="B30" s="46" t="s">
        <v>594</v>
      </c>
      <c r="C30" s="248">
        <v>0</v>
      </c>
      <c r="D30" s="248">
        <v>9</v>
      </c>
      <c r="E30" s="38" t="s">
        <v>84</v>
      </c>
      <c r="F30" s="38" t="s">
        <v>207</v>
      </c>
      <c r="G30" s="39" t="s">
        <v>83</v>
      </c>
      <c r="H30" s="40">
        <v>1.29</v>
      </c>
      <c r="I30" s="39">
        <v>5</v>
      </c>
      <c r="J30" s="41">
        <v>187.75</v>
      </c>
      <c r="K30" s="42"/>
      <c r="L30" s="43">
        <f t="shared" si="0"/>
        <v>242.19750000000002</v>
      </c>
      <c r="M30" s="43">
        <f t="shared" si="1"/>
        <v>0</v>
      </c>
      <c r="N30" s="44">
        <f t="shared" si="2"/>
        <v>0</v>
      </c>
      <c r="O30" s="43">
        <f t="shared" ref="O30" si="18">ROUND(M30*SVS_UR_1_1,2)</f>
        <v>0</v>
      </c>
      <c r="P30" s="138"/>
      <c r="Q30" s="138"/>
      <c r="R30" s="138"/>
      <c r="S30" s="138"/>
      <c r="T30" s="138"/>
      <c r="U30" s="138"/>
    </row>
    <row r="31" spans="1:21" s="45" customFormat="1">
      <c r="A31" s="37">
        <f>MAX($A$11:A30)+1</f>
        <v>21</v>
      </c>
      <c r="B31" s="46" t="s">
        <v>594</v>
      </c>
      <c r="C31" s="248">
        <v>1</v>
      </c>
      <c r="D31" s="248">
        <v>14</v>
      </c>
      <c r="E31" s="38" t="s">
        <v>84</v>
      </c>
      <c r="F31" s="38" t="s">
        <v>207</v>
      </c>
      <c r="G31" s="39" t="s">
        <v>83</v>
      </c>
      <c r="H31" s="40">
        <v>3.65</v>
      </c>
      <c r="I31" s="39">
        <v>3</v>
      </c>
      <c r="J31" s="41">
        <v>112.65</v>
      </c>
      <c r="K31" s="42"/>
      <c r="L31" s="43">
        <f t="shared" si="0"/>
        <v>411.17250000000001</v>
      </c>
      <c r="M31" s="43">
        <f t="shared" si="1"/>
        <v>0</v>
      </c>
      <c r="N31" s="44">
        <f t="shared" si="2"/>
        <v>0</v>
      </c>
      <c r="O31" s="43">
        <f t="shared" ref="O31" si="19">ROUND(M31*SVS_UR_1_1,2)</f>
        <v>0</v>
      </c>
      <c r="P31" s="138"/>
      <c r="Q31" s="138"/>
      <c r="R31" s="138"/>
      <c r="S31" s="138"/>
      <c r="T31" s="138"/>
      <c r="U31" s="138"/>
    </row>
    <row r="32" spans="1:21" s="45" customFormat="1">
      <c r="A32" s="37">
        <f>MAX($A$11:A31)+1</f>
        <v>22</v>
      </c>
      <c r="B32" s="46" t="s">
        <v>594</v>
      </c>
      <c r="C32" s="248">
        <v>1</v>
      </c>
      <c r="D32" s="248">
        <v>13</v>
      </c>
      <c r="E32" s="38" t="s">
        <v>597</v>
      </c>
      <c r="F32" s="38" t="s">
        <v>598</v>
      </c>
      <c r="G32" s="39" t="s">
        <v>87</v>
      </c>
      <c r="H32" s="40">
        <v>41.35</v>
      </c>
      <c r="I32" s="39">
        <v>5</v>
      </c>
      <c r="J32" s="41">
        <v>187.75</v>
      </c>
      <c r="K32" s="42"/>
      <c r="L32" s="43">
        <f t="shared" si="0"/>
        <v>7763.4625000000005</v>
      </c>
      <c r="M32" s="43">
        <f t="shared" si="1"/>
        <v>0</v>
      </c>
      <c r="N32" s="44">
        <f t="shared" si="2"/>
        <v>0</v>
      </c>
      <c r="O32" s="43">
        <f t="shared" ref="O32" si="20">ROUND(M32*SVS_UR_1_1,2)</f>
        <v>0</v>
      </c>
      <c r="P32" s="138"/>
      <c r="Q32" s="138"/>
      <c r="R32" s="138"/>
      <c r="S32" s="138"/>
      <c r="T32" s="138"/>
      <c r="U32" s="138"/>
    </row>
    <row r="33" spans="1:21" s="45" customFormat="1">
      <c r="A33" s="37">
        <f>MAX($A$11:A32)+1</f>
        <v>23</v>
      </c>
      <c r="B33" s="46" t="s">
        <v>594</v>
      </c>
      <c r="C33" s="248">
        <v>1</v>
      </c>
      <c r="D33" s="248">
        <v>12</v>
      </c>
      <c r="E33" s="38" t="s">
        <v>597</v>
      </c>
      <c r="F33" s="38" t="s">
        <v>598</v>
      </c>
      <c r="G33" s="39" t="s">
        <v>87</v>
      </c>
      <c r="H33" s="40">
        <v>18.850000000000001</v>
      </c>
      <c r="I33" s="39">
        <v>5</v>
      </c>
      <c r="J33" s="41">
        <v>187.75</v>
      </c>
      <c r="K33" s="42"/>
      <c r="L33" s="43">
        <f t="shared" si="0"/>
        <v>3539.0875000000001</v>
      </c>
      <c r="M33" s="43">
        <f t="shared" si="1"/>
        <v>0</v>
      </c>
      <c r="N33" s="44">
        <f t="shared" si="2"/>
        <v>0</v>
      </c>
      <c r="O33" s="43">
        <f t="shared" ref="O33" si="21">ROUND(M33*SVS_UR_1_1,2)</f>
        <v>0</v>
      </c>
      <c r="P33" s="138"/>
      <c r="Q33" s="138"/>
      <c r="R33" s="138"/>
      <c r="S33" s="138"/>
      <c r="T33" s="138"/>
      <c r="U33" s="138"/>
    </row>
    <row r="34" spans="1:21" s="45" customFormat="1">
      <c r="A34" s="37">
        <f>MAX($A$11:A33)+1</f>
        <v>24</v>
      </c>
      <c r="B34" s="46" t="s">
        <v>594</v>
      </c>
      <c r="C34" s="248">
        <v>1</v>
      </c>
      <c r="D34" s="248">
        <v>11</v>
      </c>
      <c r="E34" s="38" t="s">
        <v>597</v>
      </c>
      <c r="F34" s="38" t="s">
        <v>598</v>
      </c>
      <c r="G34" s="39" t="s">
        <v>87</v>
      </c>
      <c r="H34" s="40">
        <v>23.8</v>
      </c>
      <c r="I34" s="39">
        <v>5</v>
      </c>
      <c r="J34" s="41">
        <v>187.75</v>
      </c>
      <c r="K34" s="42"/>
      <c r="L34" s="43">
        <f t="shared" si="0"/>
        <v>4468.45</v>
      </c>
      <c r="M34" s="43">
        <f t="shared" si="1"/>
        <v>0</v>
      </c>
      <c r="N34" s="44">
        <f t="shared" si="2"/>
        <v>0</v>
      </c>
      <c r="O34" s="43">
        <f t="shared" ref="O34" si="22">ROUND(M34*SVS_UR_1_1,2)</f>
        <v>0</v>
      </c>
      <c r="P34" s="138"/>
      <c r="Q34" s="138"/>
      <c r="R34" s="138"/>
      <c r="S34" s="138"/>
      <c r="T34" s="138"/>
      <c r="U34" s="138"/>
    </row>
    <row r="35" spans="1:21" s="45" customFormat="1">
      <c r="A35" s="37">
        <f>MAX($A$11:A34)+1</f>
        <v>25</v>
      </c>
      <c r="B35" s="46" t="s">
        <v>594</v>
      </c>
      <c r="C35" s="248">
        <v>1</v>
      </c>
      <c r="D35" s="248">
        <v>10</v>
      </c>
      <c r="E35" s="38" t="s">
        <v>141</v>
      </c>
      <c r="F35" s="38"/>
      <c r="G35" s="39" t="s">
        <v>75</v>
      </c>
      <c r="H35" s="40">
        <v>4.13</v>
      </c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</row>
    <row r="36" spans="1:21" s="45" customFormat="1">
      <c r="A36" s="37">
        <f>MAX($A$11:A35)+1</f>
        <v>26</v>
      </c>
      <c r="B36" s="46" t="s">
        <v>594</v>
      </c>
      <c r="C36" s="248">
        <v>1</v>
      </c>
      <c r="D36" s="248">
        <v>9</v>
      </c>
      <c r="E36" s="38" t="s">
        <v>84</v>
      </c>
      <c r="F36" s="38" t="s">
        <v>207</v>
      </c>
      <c r="G36" s="39" t="s">
        <v>83</v>
      </c>
      <c r="H36" s="40">
        <v>9.74</v>
      </c>
      <c r="I36" s="39">
        <v>3</v>
      </c>
      <c r="J36" s="41">
        <v>112.65</v>
      </c>
      <c r="K36" s="42"/>
      <c r="L36" s="43">
        <f t="shared" si="0"/>
        <v>1097.211</v>
      </c>
      <c r="M36" s="43">
        <f t="shared" si="1"/>
        <v>0</v>
      </c>
      <c r="N36" s="44">
        <f t="shared" si="2"/>
        <v>0</v>
      </c>
      <c r="O36" s="43">
        <f t="shared" ref="O36" si="23">ROUND(M36*SVS_UR_1_1,2)</f>
        <v>0</v>
      </c>
      <c r="P36" s="138"/>
      <c r="Q36" s="138"/>
      <c r="R36" s="138"/>
      <c r="S36" s="138"/>
      <c r="T36" s="138"/>
      <c r="U36" s="138"/>
    </row>
    <row r="37" spans="1:21" s="45" customFormat="1">
      <c r="A37" s="37">
        <f>MAX($A$11:A36)+1</f>
        <v>27</v>
      </c>
      <c r="B37" s="46" t="s">
        <v>594</v>
      </c>
      <c r="C37" s="248">
        <v>1</v>
      </c>
      <c r="D37" s="248">
        <v>2</v>
      </c>
      <c r="E37" s="38" t="s">
        <v>597</v>
      </c>
      <c r="F37" s="38" t="s">
        <v>598</v>
      </c>
      <c r="G37" s="39" t="s">
        <v>87</v>
      </c>
      <c r="H37" s="40">
        <v>72.05</v>
      </c>
      <c r="I37" s="39">
        <v>5</v>
      </c>
      <c r="J37" s="41">
        <v>187.75</v>
      </c>
      <c r="K37" s="42"/>
      <c r="L37" s="43">
        <f t="shared" si="0"/>
        <v>13527.387499999999</v>
      </c>
      <c r="M37" s="43">
        <f t="shared" si="1"/>
        <v>0</v>
      </c>
      <c r="N37" s="44">
        <f t="shared" si="2"/>
        <v>0</v>
      </c>
      <c r="O37" s="43">
        <f t="shared" ref="O37" si="24">ROUND(M37*SVS_UR_1_1,2)</f>
        <v>0</v>
      </c>
      <c r="P37" s="138"/>
      <c r="Q37" s="138"/>
      <c r="R37" s="138"/>
      <c r="S37" s="138"/>
      <c r="T37" s="138"/>
      <c r="U37" s="138"/>
    </row>
    <row r="38" spans="1:21" s="45" customFormat="1">
      <c r="A38" s="37">
        <f>MAX($A$11:A37)+1</f>
        <v>28</v>
      </c>
      <c r="B38" s="46" t="s">
        <v>594</v>
      </c>
      <c r="C38" s="248">
        <v>1</v>
      </c>
      <c r="D38" s="248">
        <v>1</v>
      </c>
      <c r="E38" s="38" t="s">
        <v>597</v>
      </c>
      <c r="F38" s="38" t="s">
        <v>70</v>
      </c>
      <c r="G38" s="39" t="s">
        <v>87</v>
      </c>
      <c r="H38" s="40">
        <v>97.12</v>
      </c>
      <c r="I38" s="39">
        <v>5</v>
      </c>
      <c r="J38" s="41">
        <v>187.75</v>
      </c>
      <c r="K38" s="42"/>
      <c r="L38" s="43">
        <f t="shared" si="0"/>
        <v>18234.280000000002</v>
      </c>
      <c r="M38" s="43">
        <f t="shared" si="1"/>
        <v>0</v>
      </c>
      <c r="N38" s="44">
        <f t="shared" si="2"/>
        <v>0</v>
      </c>
      <c r="O38" s="43">
        <f t="shared" ref="O38" si="25">ROUND(M38*SVS_UR_1_1,2)</f>
        <v>0</v>
      </c>
      <c r="P38" s="138"/>
      <c r="Q38" s="138"/>
      <c r="R38" s="138"/>
      <c r="S38" s="138"/>
      <c r="T38" s="138"/>
      <c r="U38" s="138"/>
    </row>
    <row r="39" spans="1:21" s="45" customFormat="1">
      <c r="A39" s="37">
        <f>MAX($A$11:A38)+1</f>
        <v>29</v>
      </c>
      <c r="B39" s="46" t="s">
        <v>594</v>
      </c>
      <c r="C39" s="248">
        <v>1</v>
      </c>
      <c r="D39" s="248">
        <v>8</v>
      </c>
      <c r="E39" s="38" t="s">
        <v>597</v>
      </c>
      <c r="F39" s="38" t="s">
        <v>598</v>
      </c>
      <c r="G39" s="39" t="s">
        <v>87</v>
      </c>
      <c r="H39" s="40">
        <v>16.22</v>
      </c>
      <c r="I39" s="39">
        <v>5</v>
      </c>
      <c r="J39" s="41">
        <v>187.75</v>
      </c>
      <c r="K39" s="42"/>
      <c r="L39" s="43">
        <f t="shared" si="0"/>
        <v>3045.3049999999998</v>
      </c>
      <c r="M39" s="43">
        <f t="shared" si="1"/>
        <v>0</v>
      </c>
      <c r="N39" s="44">
        <f t="shared" si="2"/>
        <v>0</v>
      </c>
      <c r="O39" s="43">
        <f t="shared" ref="O39" si="26">ROUND(M39*SVS_UR_1_1,2)</f>
        <v>0</v>
      </c>
      <c r="P39" s="138"/>
      <c r="Q39" s="138"/>
      <c r="R39" s="138"/>
      <c r="S39" s="138"/>
      <c r="T39" s="138"/>
      <c r="U39" s="138"/>
    </row>
    <row r="40" spans="1:21" s="45" customFormat="1">
      <c r="A40" s="37">
        <f>MAX($A$11:A39)+1</f>
        <v>30</v>
      </c>
      <c r="B40" s="46" t="s">
        <v>594</v>
      </c>
      <c r="C40" s="248">
        <v>1</v>
      </c>
      <c r="D40" s="248">
        <v>7</v>
      </c>
      <c r="E40" s="38" t="s">
        <v>597</v>
      </c>
      <c r="F40" s="38" t="s">
        <v>598</v>
      </c>
      <c r="G40" s="39" t="s">
        <v>87</v>
      </c>
      <c r="H40" s="40">
        <v>33.76</v>
      </c>
      <c r="I40" s="39">
        <v>5</v>
      </c>
      <c r="J40" s="41">
        <v>187.75</v>
      </c>
      <c r="K40" s="42"/>
      <c r="L40" s="43">
        <f t="shared" si="0"/>
        <v>6338.44</v>
      </c>
      <c r="M40" s="43">
        <f t="shared" si="1"/>
        <v>0</v>
      </c>
      <c r="N40" s="44">
        <f t="shared" si="2"/>
        <v>0</v>
      </c>
      <c r="O40" s="43">
        <f t="shared" ref="O40" si="27">ROUND(M40*SVS_UR_1_1,2)</f>
        <v>0</v>
      </c>
      <c r="P40" s="138"/>
      <c r="Q40" s="138"/>
      <c r="R40" s="138"/>
      <c r="S40" s="138"/>
      <c r="T40" s="138"/>
      <c r="U40" s="138"/>
    </row>
    <row r="41" spans="1:21" s="45" customFormat="1">
      <c r="A41" s="37">
        <f>MAX($A$11:A40)+1</f>
        <v>31</v>
      </c>
      <c r="B41" s="46" t="s">
        <v>594</v>
      </c>
      <c r="C41" s="248">
        <v>1</v>
      </c>
      <c r="D41" s="248">
        <v>6</v>
      </c>
      <c r="E41" s="38" t="s">
        <v>82</v>
      </c>
      <c r="F41" s="38" t="s">
        <v>598</v>
      </c>
      <c r="G41" s="39" t="s">
        <v>81</v>
      </c>
      <c r="H41" s="40">
        <v>2.42</v>
      </c>
      <c r="I41" s="39">
        <v>3</v>
      </c>
      <c r="J41" s="41">
        <v>112.65</v>
      </c>
      <c r="K41" s="42"/>
      <c r="L41" s="43">
        <f t="shared" si="0"/>
        <v>272.613</v>
      </c>
      <c r="M41" s="43">
        <f t="shared" si="1"/>
        <v>0</v>
      </c>
      <c r="N41" s="44">
        <f t="shared" si="2"/>
        <v>0</v>
      </c>
      <c r="O41" s="43">
        <f t="shared" ref="O41" si="28">ROUND(M41*SVS_UR_1_1,2)</f>
        <v>0</v>
      </c>
      <c r="P41" s="138"/>
      <c r="Q41" s="138"/>
      <c r="R41" s="138"/>
      <c r="S41" s="138"/>
      <c r="T41" s="138"/>
      <c r="U41" s="138"/>
    </row>
    <row r="42" spans="1:21" s="45" customFormat="1">
      <c r="A42" s="37">
        <f>MAX($A$11:A41)+1</f>
        <v>32</v>
      </c>
      <c r="B42" s="46" t="s">
        <v>594</v>
      </c>
      <c r="C42" s="248">
        <v>1</v>
      </c>
      <c r="D42" s="248">
        <v>5</v>
      </c>
      <c r="E42" s="38" t="s">
        <v>84</v>
      </c>
      <c r="F42" s="38" t="s">
        <v>207</v>
      </c>
      <c r="G42" s="39" t="s">
        <v>83</v>
      </c>
      <c r="H42" s="40">
        <v>3.51</v>
      </c>
      <c r="I42" s="39">
        <v>3</v>
      </c>
      <c r="J42" s="41">
        <v>112.65</v>
      </c>
      <c r="K42" s="42"/>
      <c r="L42" s="43">
        <f t="shared" si="0"/>
        <v>395.4015</v>
      </c>
      <c r="M42" s="43">
        <f t="shared" si="1"/>
        <v>0</v>
      </c>
      <c r="N42" s="44">
        <f t="shared" si="2"/>
        <v>0</v>
      </c>
      <c r="O42" s="43">
        <f t="shared" ref="O42" si="29">ROUND(M42*SVS_UR_1_1,2)</f>
        <v>0</v>
      </c>
      <c r="P42" s="138"/>
      <c r="Q42" s="138"/>
      <c r="R42" s="138"/>
      <c r="S42" s="138"/>
      <c r="T42" s="138"/>
      <c r="U42" s="138"/>
    </row>
    <row r="43" spans="1:21" s="45" customFormat="1">
      <c r="A43" s="37">
        <f>MAX($A$11:A42)+1</f>
        <v>33</v>
      </c>
      <c r="B43" s="46" t="s">
        <v>594</v>
      </c>
      <c r="C43" s="248">
        <v>1</v>
      </c>
      <c r="D43" s="248">
        <v>4</v>
      </c>
      <c r="E43" s="38" t="s">
        <v>146</v>
      </c>
      <c r="F43" s="38" t="s">
        <v>69</v>
      </c>
      <c r="G43" s="39" t="s">
        <v>88</v>
      </c>
      <c r="H43" s="40">
        <v>3.53</v>
      </c>
      <c r="I43" s="39">
        <v>5</v>
      </c>
      <c r="J43" s="41">
        <v>187.75</v>
      </c>
      <c r="K43" s="42"/>
      <c r="L43" s="43">
        <f t="shared" si="0"/>
        <v>662.75749999999994</v>
      </c>
      <c r="M43" s="43">
        <f t="shared" si="1"/>
        <v>0</v>
      </c>
      <c r="N43" s="44">
        <f t="shared" si="2"/>
        <v>0</v>
      </c>
      <c r="O43" s="43">
        <f t="shared" ref="O43" si="30">ROUND(M43*SVS_UR_1_1,2)</f>
        <v>0</v>
      </c>
      <c r="P43" s="138"/>
      <c r="Q43" s="138"/>
      <c r="R43" s="138"/>
      <c r="S43" s="138"/>
      <c r="T43" s="138"/>
      <c r="U43" s="138"/>
    </row>
    <row r="44" spans="1:21" s="45" customFormat="1">
      <c r="A44" s="37">
        <f>MAX($A$11:A43)+1</f>
        <v>34</v>
      </c>
      <c r="B44" s="46" t="s">
        <v>594</v>
      </c>
      <c r="C44" s="248">
        <v>1</v>
      </c>
      <c r="D44" s="248">
        <v>3</v>
      </c>
      <c r="E44" s="38" t="s">
        <v>214</v>
      </c>
      <c r="F44" s="38" t="s">
        <v>69</v>
      </c>
      <c r="G44" s="39" t="s">
        <v>75</v>
      </c>
      <c r="H44" s="40">
        <v>2.74</v>
      </c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</row>
    <row r="45" spans="1:21" s="45" customFormat="1">
      <c r="A45" s="37">
        <f>MAX($A$11:A44)+1</f>
        <v>35</v>
      </c>
      <c r="B45" s="46" t="s">
        <v>594</v>
      </c>
      <c r="C45" s="248">
        <v>-1</v>
      </c>
      <c r="D45" s="248">
        <v>6</v>
      </c>
      <c r="E45" s="38" t="s">
        <v>599</v>
      </c>
      <c r="F45" s="38" t="s">
        <v>522</v>
      </c>
      <c r="G45" s="39" t="s">
        <v>75</v>
      </c>
      <c r="H45" s="40">
        <v>3.35</v>
      </c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</row>
    <row r="46" spans="1:21" s="45" customFormat="1">
      <c r="A46" s="37">
        <f>MAX($A$11:A45)+1</f>
        <v>36</v>
      </c>
      <c r="B46" s="46" t="s">
        <v>594</v>
      </c>
      <c r="C46" s="248">
        <v>-1</v>
      </c>
      <c r="D46" s="248">
        <v>5</v>
      </c>
      <c r="E46" s="38" t="s">
        <v>597</v>
      </c>
      <c r="F46" s="38" t="s">
        <v>522</v>
      </c>
      <c r="G46" s="39" t="s">
        <v>87</v>
      </c>
      <c r="H46" s="40">
        <v>45.42</v>
      </c>
      <c r="I46" s="39">
        <v>5</v>
      </c>
      <c r="J46" s="41">
        <v>187.75</v>
      </c>
      <c r="K46" s="42"/>
      <c r="L46" s="43">
        <f t="shared" si="0"/>
        <v>8527.6049999999996</v>
      </c>
      <c r="M46" s="43">
        <f t="shared" si="1"/>
        <v>0</v>
      </c>
      <c r="N46" s="44">
        <f t="shared" si="2"/>
        <v>0</v>
      </c>
      <c r="O46" s="43">
        <f t="shared" ref="O46" si="31">ROUND(M46*SVS_UR_1_1,2)</f>
        <v>0</v>
      </c>
      <c r="P46" s="138"/>
      <c r="Q46" s="138"/>
      <c r="R46" s="138"/>
      <c r="S46" s="138"/>
      <c r="T46" s="138"/>
      <c r="U46" s="138"/>
    </row>
    <row r="47" spans="1:21" s="45" customFormat="1">
      <c r="A47" s="37">
        <f>MAX($A$11:A46)+1</f>
        <v>37</v>
      </c>
      <c r="B47" s="46" t="s">
        <v>594</v>
      </c>
      <c r="C47" s="248">
        <v>-1</v>
      </c>
      <c r="D47" s="248">
        <v>4</v>
      </c>
      <c r="E47" s="38" t="s">
        <v>597</v>
      </c>
      <c r="F47" s="38" t="s">
        <v>522</v>
      </c>
      <c r="G47" s="39" t="s">
        <v>87</v>
      </c>
      <c r="H47" s="40">
        <v>91.86</v>
      </c>
      <c r="I47" s="39">
        <v>5</v>
      </c>
      <c r="J47" s="41">
        <v>187.75</v>
      </c>
      <c r="K47" s="42"/>
      <c r="L47" s="43">
        <f t="shared" si="0"/>
        <v>17246.715</v>
      </c>
      <c r="M47" s="43">
        <f t="shared" si="1"/>
        <v>0</v>
      </c>
      <c r="N47" s="44">
        <f t="shared" si="2"/>
        <v>0</v>
      </c>
      <c r="O47" s="43">
        <f t="shared" ref="O47" si="32">ROUND(M47*SVS_UR_1_1,2)</f>
        <v>0</v>
      </c>
      <c r="P47" s="138"/>
      <c r="Q47" s="138"/>
      <c r="R47" s="138"/>
      <c r="S47" s="138"/>
      <c r="T47" s="138"/>
      <c r="U47" s="138"/>
    </row>
    <row r="48" spans="1:21" s="45" customFormat="1">
      <c r="A48" s="37">
        <f>MAX($A$11:A47)+1</f>
        <v>38</v>
      </c>
      <c r="B48" s="46" t="s">
        <v>594</v>
      </c>
      <c r="C48" s="248">
        <v>-1</v>
      </c>
      <c r="D48" s="248">
        <v>3</v>
      </c>
      <c r="E48" s="38" t="s">
        <v>597</v>
      </c>
      <c r="F48" s="38" t="s">
        <v>522</v>
      </c>
      <c r="G48" s="39" t="s">
        <v>87</v>
      </c>
      <c r="H48" s="40">
        <v>38.35</v>
      </c>
      <c r="I48" s="39">
        <v>5</v>
      </c>
      <c r="J48" s="41">
        <v>187.75</v>
      </c>
      <c r="K48" s="42"/>
      <c r="L48" s="43">
        <f t="shared" si="0"/>
        <v>7200.2125000000005</v>
      </c>
      <c r="M48" s="43">
        <f t="shared" si="1"/>
        <v>0</v>
      </c>
      <c r="N48" s="44">
        <f t="shared" si="2"/>
        <v>0</v>
      </c>
      <c r="O48" s="43">
        <f t="shared" ref="O48" si="33">ROUND(M48*SVS_UR_1_1,2)</f>
        <v>0</v>
      </c>
      <c r="P48" s="138"/>
      <c r="Q48" s="138"/>
      <c r="R48" s="138"/>
      <c r="S48" s="138"/>
      <c r="T48" s="138"/>
      <c r="U48" s="138"/>
    </row>
    <row r="49" spans="1:21" s="45" customFormat="1">
      <c r="A49" s="37">
        <f>MAX($A$11:A48)+1</f>
        <v>39</v>
      </c>
      <c r="B49" s="46" t="s">
        <v>594</v>
      </c>
      <c r="C49" s="248">
        <v>-1</v>
      </c>
      <c r="D49" s="248">
        <v>2</v>
      </c>
      <c r="E49" s="38" t="s">
        <v>84</v>
      </c>
      <c r="F49" s="38" t="s">
        <v>522</v>
      </c>
      <c r="G49" s="39" t="s">
        <v>83</v>
      </c>
      <c r="H49" s="40">
        <v>7.08</v>
      </c>
      <c r="I49" s="39">
        <v>3</v>
      </c>
      <c r="J49" s="41">
        <v>112.65</v>
      </c>
      <c r="K49" s="42"/>
      <c r="L49" s="43">
        <f t="shared" si="0"/>
        <v>797.56200000000001</v>
      </c>
      <c r="M49" s="43">
        <f t="shared" si="1"/>
        <v>0</v>
      </c>
      <c r="N49" s="44">
        <f t="shared" si="2"/>
        <v>0</v>
      </c>
      <c r="O49" s="43">
        <f t="shared" ref="O49" si="34">ROUND(M49*SVS_UR_1_1,2)</f>
        <v>0</v>
      </c>
      <c r="P49" s="138"/>
      <c r="Q49" s="138"/>
      <c r="R49" s="138"/>
      <c r="S49" s="138"/>
      <c r="T49" s="138"/>
      <c r="U49" s="138"/>
    </row>
    <row r="50" spans="1:21" s="45" customFormat="1">
      <c r="A50" s="37">
        <f>MAX($A$11:A49)+1</f>
        <v>40</v>
      </c>
      <c r="B50" s="46" t="s">
        <v>594</v>
      </c>
      <c r="C50" s="248">
        <v>-1</v>
      </c>
      <c r="D50" s="248">
        <v>1</v>
      </c>
      <c r="E50" s="38" t="s">
        <v>597</v>
      </c>
      <c r="F50" s="38" t="s">
        <v>522</v>
      </c>
      <c r="G50" s="39" t="s">
        <v>87</v>
      </c>
      <c r="H50" s="40">
        <v>9.1999999999999993</v>
      </c>
      <c r="I50" s="39">
        <v>5</v>
      </c>
      <c r="J50" s="41">
        <v>187.75</v>
      </c>
      <c r="K50" s="42"/>
      <c r="L50" s="43">
        <f t="shared" si="0"/>
        <v>1727.3</v>
      </c>
      <c r="M50" s="43">
        <f t="shared" si="1"/>
        <v>0</v>
      </c>
      <c r="N50" s="44">
        <f t="shared" si="2"/>
        <v>0</v>
      </c>
      <c r="O50" s="43">
        <f t="shared" ref="O50" si="35">ROUND(M50*SVS_UR_1_1,2)</f>
        <v>0</v>
      </c>
      <c r="P50" s="138"/>
      <c r="Q50" s="138"/>
      <c r="R50" s="138"/>
      <c r="S50" s="138"/>
      <c r="T50" s="138"/>
      <c r="U50" s="138"/>
    </row>
    <row r="51" spans="1:21" s="45" customFormat="1">
      <c r="A51" s="37">
        <f>MAX($A$11:A50)+1</f>
        <v>41</v>
      </c>
      <c r="B51" s="46" t="s">
        <v>594</v>
      </c>
      <c r="C51" s="248">
        <v>2</v>
      </c>
      <c r="D51" s="248">
        <v>19</v>
      </c>
      <c r="E51" s="38" t="s">
        <v>79</v>
      </c>
      <c r="F51" s="38" t="s">
        <v>113</v>
      </c>
      <c r="G51" s="39" t="s">
        <v>78</v>
      </c>
      <c r="H51" s="40">
        <v>24.08</v>
      </c>
      <c r="I51" s="39">
        <v>2</v>
      </c>
      <c r="J51" s="41">
        <v>75.099999999999994</v>
      </c>
      <c r="K51" s="42"/>
      <c r="L51" s="43">
        <f t="shared" si="0"/>
        <v>1808.4079999999997</v>
      </c>
      <c r="M51" s="43">
        <f t="shared" si="1"/>
        <v>0</v>
      </c>
      <c r="N51" s="44">
        <f t="shared" si="2"/>
        <v>0</v>
      </c>
      <c r="O51" s="43">
        <f t="shared" ref="O51" si="36">ROUND(M51*SVS_UR_1_1,2)</f>
        <v>0</v>
      </c>
      <c r="P51" s="138"/>
      <c r="Q51" s="138"/>
      <c r="R51" s="138"/>
      <c r="S51" s="138"/>
      <c r="T51" s="138"/>
      <c r="U51" s="138"/>
    </row>
    <row r="52" spans="1:21" s="45" customFormat="1">
      <c r="A52" s="37">
        <f>MAX($A$11:A51)+1</f>
        <v>42</v>
      </c>
      <c r="B52" s="46" t="s">
        <v>594</v>
      </c>
      <c r="C52" s="248">
        <v>2</v>
      </c>
      <c r="D52" s="248">
        <v>18</v>
      </c>
      <c r="E52" s="38" t="s">
        <v>79</v>
      </c>
      <c r="F52" s="38" t="s">
        <v>113</v>
      </c>
      <c r="G52" s="39" t="s">
        <v>78</v>
      </c>
      <c r="H52" s="40">
        <v>19.25</v>
      </c>
      <c r="I52" s="39">
        <v>2</v>
      </c>
      <c r="J52" s="41">
        <v>75.099999999999994</v>
      </c>
      <c r="K52" s="42"/>
      <c r="L52" s="43">
        <f t="shared" si="0"/>
        <v>1445.675</v>
      </c>
      <c r="M52" s="43">
        <f t="shared" si="1"/>
        <v>0</v>
      </c>
      <c r="N52" s="44">
        <f t="shared" si="2"/>
        <v>0</v>
      </c>
      <c r="O52" s="43">
        <f t="shared" ref="O52" si="37">ROUND(M52*SVS_UR_1_1,2)</f>
        <v>0</v>
      </c>
      <c r="P52" s="138"/>
      <c r="Q52" s="138"/>
      <c r="R52" s="138"/>
      <c r="S52" s="138"/>
      <c r="T52" s="138"/>
      <c r="U52" s="138"/>
    </row>
    <row r="53" spans="1:21" s="45" customFormat="1">
      <c r="A53" s="37">
        <f>MAX($A$11:A52)+1</f>
        <v>43</v>
      </c>
      <c r="B53" s="46" t="s">
        <v>594</v>
      </c>
      <c r="C53" s="248">
        <v>2</v>
      </c>
      <c r="D53" s="248">
        <v>17</v>
      </c>
      <c r="E53" s="38" t="s">
        <v>79</v>
      </c>
      <c r="F53" s="38" t="s">
        <v>113</v>
      </c>
      <c r="G53" s="39" t="s">
        <v>78</v>
      </c>
      <c r="H53" s="40">
        <v>39.93</v>
      </c>
      <c r="I53" s="39">
        <v>2</v>
      </c>
      <c r="J53" s="41">
        <v>75.099999999999994</v>
      </c>
      <c r="K53" s="42"/>
      <c r="L53" s="43">
        <f t="shared" si="0"/>
        <v>2998.7429999999999</v>
      </c>
      <c r="M53" s="43">
        <f t="shared" si="1"/>
        <v>0</v>
      </c>
      <c r="N53" s="44">
        <f t="shared" si="2"/>
        <v>0</v>
      </c>
      <c r="O53" s="43">
        <f t="shared" ref="O53" si="38">ROUND(M53*SVS_UR_1_1,2)</f>
        <v>0</v>
      </c>
      <c r="P53" s="138"/>
      <c r="Q53" s="138"/>
      <c r="R53" s="138"/>
      <c r="S53" s="138"/>
      <c r="T53" s="138"/>
      <c r="U53" s="138"/>
    </row>
    <row r="54" spans="1:21" s="45" customFormat="1">
      <c r="A54" s="37">
        <f>MAX($A$11:A53)+1</f>
        <v>44</v>
      </c>
      <c r="B54" s="46" t="s">
        <v>594</v>
      </c>
      <c r="C54" s="248">
        <v>2</v>
      </c>
      <c r="D54" s="248">
        <v>16</v>
      </c>
      <c r="E54" s="38" t="s">
        <v>79</v>
      </c>
      <c r="F54" s="38" t="s">
        <v>113</v>
      </c>
      <c r="G54" s="39" t="s">
        <v>78</v>
      </c>
      <c r="H54" s="40">
        <v>11.77</v>
      </c>
      <c r="I54" s="39">
        <v>2</v>
      </c>
      <c r="J54" s="41">
        <v>75.099999999999994</v>
      </c>
      <c r="K54" s="42"/>
      <c r="L54" s="43">
        <f t="shared" si="0"/>
        <v>883.92699999999991</v>
      </c>
      <c r="M54" s="43">
        <f t="shared" si="1"/>
        <v>0</v>
      </c>
      <c r="N54" s="44">
        <f t="shared" si="2"/>
        <v>0</v>
      </c>
      <c r="O54" s="43">
        <f t="shared" ref="O54" si="39">ROUND(M54*SVS_UR_1_1,2)</f>
        <v>0</v>
      </c>
      <c r="P54" s="138"/>
      <c r="Q54" s="138"/>
      <c r="R54" s="138"/>
      <c r="S54" s="138"/>
      <c r="T54" s="138"/>
      <c r="U54" s="138"/>
    </row>
    <row r="55" spans="1:21" s="45" customFormat="1">
      <c r="A55" s="37">
        <f>MAX($A$11:A54)+1</f>
        <v>45</v>
      </c>
      <c r="B55" s="46" t="s">
        <v>594</v>
      </c>
      <c r="C55" s="248">
        <v>2</v>
      </c>
      <c r="D55" s="248">
        <v>15</v>
      </c>
      <c r="E55" s="38" t="s">
        <v>96</v>
      </c>
      <c r="F55" s="38"/>
      <c r="G55" s="39" t="s">
        <v>95</v>
      </c>
      <c r="H55" s="40">
        <v>10.5</v>
      </c>
      <c r="I55" s="39">
        <v>5</v>
      </c>
      <c r="J55" s="41">
        <v>187.75</v>
      </c>
      <c r="K55" s="42"/>
      <c r="L55" s="43">
        <f t="shared" si="0"/>
        <v>1971.375</v>
      </c>
      <c r="M55" s="43">
        <f t="shared" si="1"/>
        <v>0</v>
      </c>
      <c r="N55" s="44">
        <f t="shared" si="2"/>
        <v>0</v>
      </c>
      <c r="O55" s="43">
        <f t="shared" ref="O55" si="40">ROUND(M55*SVS_UR_1_1,2)</f>
        <v>0</v>
      </c>
      <c r="P55" s="138"/>
      <c r="Q55" s="138"/>
      <c r="R55" s="138"/>
      <c r="S55" s="138"/>
      <c r="T55" s="138"/>
      <c r="U55" s="138"/>
    </row>
    <row r="56" spans="1:21" s="45" customFormat="1">
      <c r="A56" s="37">
        <f>MAX($A$11:A55)+1</f>
        <v>46</v>
      </c>
      <c r="B56" s="46" t="s">
        <v>594</v>
      </c>
      <c r="C56" s="248">
        <v>2</v>
      </c>
      <c r="D56" s="248">
        <v>14</v>
      </c>
      <c r="E56" s="38" t="s">
        <v>101</v>
      </c>
      <c r="F56" s="38" t="s">
        <v>71</v>
      </c>
      <c r="G56" s="39" t="s">
        <v>43</v>
      </c>
      <c r="H56" s="40">
        <v>5.71</v>
      </c>
      <c r="I56" s="39">
        <v>1</v>
      </c>
      <c r="J56" s="41">
        <v>40.18</v>
      </c>
      <c r="K56" s="42"/>
      <c r="L56" s="43">
        <f t="shared" si="0"/>
        <v>229.42779999999999</v>
      </c>
      <c r="M56" s="43">
        <f t="shared" si="1"/>
        <v>0</v>
      </c>
      <c r="N56" s="44">
        <f t="shared" si="2"/>
        <v>0</v>
      </c>
      <c r="O56" s="43">
        <f t="shared" ref="O56" si="41">ROUND(M56*SVS_UR_1_1,2)</f>
        <v>0</v>
      </c>
      <c r="P56" s="138"/>
      <c r="Q56" s="138"/>
      <c r="R56" s="138"/>
      <c r="S56" s="138"/>
      <c r="T56" s="138"/>
      <c r="U56" s="138"/>
    </row>
    <row r="57" spans="1:21" s="45" customFormat="1">
      <c r="A57" s="37">
        <f>MAX($A$11:A56)+1</f>
        <v>47</v>
      </c>
      <c r="B57" s="46" t="s">
        <v>594</v>
      </c>
      <c r="C57" s="248">
        <v>2</v>
      </c>
      <c r="D57" s="248">
        <v>1</v>
      </c>
      <c r="E57" s="38" t="s">
        <v>597</v>
      </c>
      <c r="F57" s="38"/>
      <c r="G57" s="39" t="s">
        <v>87</v>
      </c>
      <c r="H57" s="40">
        <v>96.25</v>
      </c>
      <c r="I57" s="39">
        <v>5</v>
      </c>
      <c r="J57" s="41">
        <v>187.75</v>
      </c>
      <c r="K57" s="42"/>
      <c r="L57" s="43">
        <f t="shared" si="0"/>
        <v>18070.9375</v>
      </c>
      <c r="M57" s="43">
        <f t="shared" si="1"/>
        <v>0</v>
      </c>
      <c r="N57" s="44">
        <f t="shared" si="2"/>
        <v>0</v>
      </c>
      <c r="O57" s="43">
        <f t="shared" ref="O57" si="42">ROUND(M57*SVS_UR_1_1,2)</f>
        <v>0</v>
      </c>
      <c r="P57" s="138"/>
      <c r="Q57" s="138"/>
      <c r="R57" s="138"/>
      <c r="S57" s="138"/>
      <c r="T57" s="138"/>
      <c r="U57" s="138"/>
    </row>
    <row r="58" spans="1:21" s="45" customFormat="1">
      <c r="A58" s="37">
        <f>MAX($A$11:A57)+1</f>
        <v>48</v>
      </c>
      <c r="B58" s="46" t="s">
        <v>594</v>
      </c>
      <c r="C58" s="248">
        <v>2</v>
      </c>
      <c r="D58" s="248">
        <v>7</v>
      </c>
      <c r="E58" s="38" t="s">
        <v>82</v>
      </c>
      <c r="F58" s="38" t="s">
        <v>71</v>
      </c>
      <c r="G58" s="39" t="s">
        <v>81</v>
      </c>
      <c r="H58" s="40">
        <v>7.84</v>
      </c>
      <c r="I58" s="39">
        <v>3</v>
      </c>
      <c r="J58" s="41">
        <v>112.65</v>
      </c>
      <c r="K58" s="42"/>
      <c r="L58" s="43">
        <f t="shared" si="0"/>
        <v>883.17600000000004</v>
      </c>
      <c r="M58" s="43">
        <f t="shared" si="1"/>
        <v>0</v>
      </c>
      <c r="N58" s="44">
        <f t="shared" si="2"/>
        <v>0</v>
      </c>
      <c r="O58" s="43">
        <f t="shared" ref="O58" si="43">ROUND(M58*SVS_UR_1_1,2)</f>
        <v>0</v>
      </c>
      <c r="P58" s="138"/>
      <c r="Q58" s="138"/>
      <c r="R58" s="138"/>
      <c r="S58" s="138"/>
      <c r="T58" s="138"/>
      <c r="U58" s="138"/>
    </row>
    <row r="59" spans="1:21" s="45" customFormat="1">
      <c r="A59" s="37">
        <f>MAX($A$11:A58)+1</f>
        <v>49</v>
      </c>
      <c r="B59" s="46" t="s">
        <v>594</v>
      </c>
      <c r="C59" s="248">
        <v>2</v>
      </c>
      <c r="D59" s="248">
        <v>6</v>
      </c>
      <c r="E59" s="38" t="s">
        <v>147</v>
      </c>
      <c r="F59" s="38" t="s">
        <v>71</v>
      </c>
      <c r="G59" s="39" t="s">
        <v>42</v>
      </c>
      <c r="H59" s="40">
        <v>7.17</v>
      </c>
      <c r="I59" s="39">
        <v>0.23</v>
      </c>
      <c r="J59" s="41">
        <v>12</v>
      </c>
      <c r="K59" s="42"/>
      <c r="L59" s="43">
        <f t="shared" si="0"/>
        <v>86.039999999999992</v>
      </c>
      <c r="M59" s="43">
        <f t="shared" si="1"/>
        <v>0</v>
      </c>
      <c r="N59" s="44">
        <f t="shared" si="2"/>
        <v>0</v>
      </c>
      <c r="O59" s="43">
        <f t="shared" ref="O59" si="44">ROUND(M59*SVS_UR_1_1,2)</f>
        <v>0</v>
      </c>
      <c r="P59" s="138"/>
      <c r="Q59" s="138"/>
      <c r="R59" s="138"/>
      <c r="S59" s="138"/>
      <c r="T59" s="138"/>
      <c r="U59" s="138"/>
    </row>
    <row r="60" spans="1:21" s="45" customFormat="1">
      <c r="A60" s="37">
        <f>MAX($A$11:A59)+1</f>
        <v>50</v>
      </c>
      <c r="B60" s="46" t="s">
        <v>594</v>
      </c>
      <c r="C60" s="248">
        <v>2</v>
      </c>
      <c r="D60" s="248">
        <v>5</v>
      </c>
      <c r="E60" s="38" t="s">
        <v>147</v>
      </c>
      <c r="F60" s="38"/>
      <c r="G60" s="39" t="s">
        <v>42</v>
      </c>
      <c r="H60" s="40">
        <v>2.1800000000000002</v>
      </c>
      <c r="I60" s="39">
        <v>0.23</v>
      </c>
      <c r="J60" s="41">
        <v>12</v>
      </c>
      <c r="K60" s="42"/>
      <c r="L60" s="43">
        <f t="shared" si="0"/>
        <v>26.160000000000004</v>
      </c>
      <c r="M60" s="43">
        <f t="shared" si="1"/>
        <v>0</v>
      </c>
      <c r="N60" s="44">
        <f t="shared" si="2"/>
        <v>0</v>
      </c>
      <c r="O60" s="43">
        <f t="shared" ref="O60" si="45">ROUND(M60*SVS_UR_1_1,2)</f>
        <v>0</v>
      </c>
      <c r="P60" s="138"/>
      <c r="Q60" s="138"/>
      <c r="R60" s="138"/>
      <c r="S60" s="138"/>
      <c r="T60" s="138"/>
      <c r="U60" s="138"/>
    </row>
    <row r="61" spans="1:21" s="45" customFormat="1">
      <c r="A61" s="37">
        <f>MAX($A$11:A60)+1</f>
        <v>51</v>
      </c>
      <c r="B61" s="46" t="s">
        <v>594</v>
      </c>
      <c r="C61" s="248">
        <v>2</v>
      </c>
      <c r="D61" s="248">
        <v>4</v>
      </c>
      <c r="E61" s="38" t="s">
        <v>79</v>
      </c>
      <c r="F61" s="38" t="s">
        <v>71</v>
      </c>
      <c r="G61" s="39" t="s">
        <v>78</v>
      </c>
      <c r="H61" s="40">
        <v>22.18</v>
      </c>
      <c r="I61" s="39">
        <v>2</v>
      </c>
      <c r="J61" s="41">
        <v>75.099999999999994</v>
      </c>
      <c r="K61" s="42"/>
      <c r="L61" s="43">
        <f t="shared" si="0"/>
        <v>1665.7179999999998</v>
      </c>
      <c r="M61" s="43">
        <f t="shared" si="1"/>
        <v>0</v>
      </c>
      <c r="N61" s="44">
        <f t="shared" si="2"/>
        <v>0</v>
      </c>
      <c r="O61" s="43">
        <f t="shared" ref="O61" si="46">ROUND(M61*SVS_UR_1_1,2)</f>
        <v>0</v>
      </c>
      <c r="P61" s="138"/>
      <c r="Q61" s="138"/>
      <c r="R61" s="138"/>
      <c r="S61" s="138"/>
      <c r="T61" s="138"/>
      <c r="U61" s="138"/>
    </row>
    <row r="62" spans="1:21" s="45" customFormat="1">
      <c r="A62" s="37">
        <f>MAX($A$11:A61)+1</f>
        <v>52</v>
      </c>
      <c r="B62" s="46" t="s">
        <v>594</v>
      </c>
      <c r="C62" s="248">
        <v>2</v>
      </c>
      <c r="D62" s="248">
        <v>3</v>
      </c>
      <c r="E62" s="38" t="s">
        <v>79</v>
      </c>
      <c r="F62" s="38" t="s">
        <v>71</v>
      </c>
      <c r="G62" s="39" t="s">
        <v>78</v>
      </c>
      <c r="H62" s="40">
        <v>21.63</v>
      </c>
      <c r="I62" s="39">
        <v>2</v>
      </c>
      <c r="J62" s="41">
        <v>75.099999999999994</v>
      </c>
      <c r="K62" s="42"/>
      <c r="L62" s="43">
        <f t="shared" si="0"/>
        <v>1624.4129999999998</v>
      </c>
      <c r="M62" s="43">
        <f t="shared" si="1"/>
        <v>0</v>
      </c>
      <c r="N62" s="44">
        <f t="shared" si="2"/>
        <v>0</v>
      </c>
      <c r="O62" s="43">
        <f t="shared" ref="O62" si="47">ROUND(M62*SVS_UR_1_1,2)</f>
        <v>0</v>
      </c>
      <c r="P62" s="138"/>
      <c r="Q62" s="138"/>
      <c r="R62" s="138"/>
      <c r="S62" s="138"/>
      <c r="T62" s="138"/>
      <c r="U62" s="138"/>
    </row>
    <row r="63" spans="1:21" s="45" customFormat="1">
      <c r="A63" s="37">
        <f>MAX($A$11:A62)+1</f>
        <v>53</v>
      </c>
      <c r="B63" s="46" t="s">
        <v>594</v>
      </c>
      <c r="C63" s="248">
        <v>2</v>
      </c>
      <c r="D63" s="248">
        <v>2</v>
      </c>
      <c r="E63" s="38" t="s">
        <v>84</v>
      </c>
      <c r="F63" s="38"/>
      <c r="G63" s="39" t="s">
        <v>83</v>
      </c>
      <c r="H63" s="40">
        <v>6.3</v>
      </c>
      <c r="I63" s="39">
        <v>3</v>
      </c>
      <c r="J63" s="41">
        <v>112.65</v>
      </c>
      <c r="K63" s="42"/>
      <c r="L63" s="43">
        <f t="shared" si="0"/>
        <v>709.69500000000005</v>
      </c>
      <c r="M63" s="43">
        <f t="shared" si="1"/>
        <v>0</v>
      </c>
      <c r="N63" s="44">
        <f t="shared" si="2"/>
        <v>0</v>
      </c>
      <c r="O63" s="43">
        <f t="shared" ref="O63" si="48">ROUND(M63*SVS_UR_1_1,2)</f>
        <v>0</v>
      </c>
      <c r="P63" s="138"/>
      <c r="Q63" s="138"/>
      <c r="R63" s="138"/>
      <c r="S63" s="138"/>
      <c r="T63" s="138"/>
      <c r="U63" s="138"/>
    </row>
    <row r="64" spans="1:21" s="45" customFormat="1">
      <c r="A64" s="37">
        <f>MAX($A$11:A63)+1</f>
        <v>54</v>
      </c>
      <c r="B64" s="46" t="s">
        <v>594</v>
      </c>
      <c r="C64" s="248">
        <v>2</v>
      </c>
      <c r="D64" s="248">
        <v>13</v>
      </c>
      <c r="E64" s="38" t="s">
        <v>82</v>
      </c>
      <c r="F64" s="38"/>
      <c r="G64" s="39" t="s">
        <v>81</v>
      </c>
      <c r="H64" s="40">
        <v>1.26</v>
      </c>
      <c r="I64" s="39">
        <v>3</v>
      </c>
      <c r="J64" s="41">
        <v>112.65</v>
      </c>
      <c r="K64" s="42"/>
      <c r="L64" s="43">
        <f t="shared" si="0"/>
        <v>141.93900000000002</v>
      </c>
      <c r="M64" s="43">
        <f t="shared" si="1"/>
        <v>0</v>
      </c>
      <c r="N64" s="44">
        <f t="shared" si="2"/>
        <v>0</v>
      </c>
      <c r="O64" s="43">
        <f t="shared" ref="O64" si="49">ROUND(M64*SVS_UR_1_1,2)</f>
        <v>0</v>
      </c>
      <c r="P64" s="138"/>
      <c r="Q64" s="138"/>
      <c r="R64" s="138"/>
      <c r="S64" s="138"/>
      <c r="T64" s="138"/>
      <c r="U64" s="138"/>
    </row>
    <row r="65" spans="1:21" s="45" customFormat="1">
      <c r="A65" s="37">
        <f>MAX($A$11:A64)+1</f>
        <v>55</v>
      </c>
      <c r="B65" s="46" t="s">
        <v>594</v>
      </c>
      <c r="C65" s="248">
        <v>2</v>
      </c>
      <c r="D65" s="248">
        <v>12</v>
      </c>
      <c r="E65" s="38" t="s">
        <v>84</v>
      </c>
      <c r="F65" s="38"/>
      <c r="G65" s="39" t="s">
        <v>83</v>
      </c>
      <c r="H65" s="40">
        <v>2.58</v>
      </c>
      <c r="I65" s="39">
        <v>3</v>
      </c>
      <c r="J65" s="41">
        <v>112.65</v>
      </c>
      <c r="K65" s="42"/>
      <c r="L65" s="43">
        <f t="shared" si="0"/>
        <v>290.637</v>
      </c>
      <c r="M65" s="43">
        <f t="shared" si="1"/>
        <v>0</v>
      </c>
      <c r="N65" s="44">
        <f t="shared" si="2"/>
        <v>0</v>
      </c>
      <c r="O65" s="43">
        <f t="shared" ref="O65" si="50">ROUND(M65*SVS_UR_1_1,2)</f>
        <v>0</v>
      </c>
      <c r="P65" s="138"/>
      <c r="Q65" s="138"/>
      <c r="R65" s="138"/>
      <c r="S65" s="138"/>
      <c r="T65" s="138"/>
      <c r="U65" s="138"/>
    </row>
    <row r="66" spans="1:21" s="45" customFormat="1">
      <c r="A66" s="37">
        <f>MAX($A$11:A65)+1</f>
        <v>56</v>
      </c>
      <c r="B66" s="46" t="s">
        <v>594</v>
      </c>
      <c r="C66" s="248">
        <v>2</v>
      </c>
      <c r="D66" s="248">
        <v>11</v>
      </c>
      <c r="E66" s="38" t="s">
        <v>147</v>
      </c>
      <c r="F66" s="38"/>
      <c r="G66" s="39" t="s">
        <v>42</v>
      </c>
      <c r="H66" s="40">
        <v>6.51</v>
      </c>
      <c r="I66" s="39">
        <v>0.23</v>
      </c>
      <c r="J66" s="41">
        <v>12</v>
      </c>
      <c r="K66" s="42"/>
      <c r="L66" s="43">
        <f t="shared" si="0"/>
        <v>78.12</v>
      </c>
      <c r="M66" s="43">
        <f t="shared" si="1"/>
        <v>0</v>
      </c>
      <c r="N66" s="44">
        <f t="shared" si="2"/>
        <v>0</v>
      </c>
      <c r="O66" s="43">
        <f t="shared" ref="O66" si="51">ROUND(M66*SVS_UR_1_1,2)</f>
        <v>0</v>
      </c>
      <c r="P66" s="138"/>
      <c r="Q66" s="138"/>
      <c r="R66" s="138"/>
      <c r="S66" s="138"/>
      <c r="T66" s="138"/>
      <c r="U66" s="138"/>
    </row>
    <row r="67" spans="1:21" s="45" customFormat="1">
      <c r="A67" s="37">
        <f>MAX($A$11:A66)+1</f>
        <v>57</v>
      </c>
      <c r="B67" s="46" t="s">
        <v>594</v>
      </c>
      <c r="C67" s="248">
        <v>2</v>
      </c>
      <c r="D67" s="248">
        <v>10</v>
      </c>
      <c r="E67" s="38" t="s">
        <v>82</v>
      </c>
      <c r="F67" s="38"/>
      <c r="G67" s="39" t="s">
        <v>81</v>
      </c>
      <c r="H67" s="40">
        <v>14.88</v>
      </c>
      <c r="I67" s="39">
        <v>3</v>
      </c>
      <c r="J67" s="41">
        <v>112.65</v>
      </c>
      <c r="K67" s="42"/>
      <c r="L67" s="43">
        <f t="shared" si="0"/>
        <v>1676.2320000000002</v>
      </c>
      <c r="M67" s="43">
        <f t="shared" si="1"/>
        <v>0</v>
      </c>
      <c r="N67" s="44">
        <f t="shared" si="2"/>
        <v>0</v>
      </c>
      <c r="O67" s="43">
        <f t="shared" ref="O67" si="52">ROUND(M67*SVS_UR_1_1,2)</f>
        <v>0</v>
      </c>
      <c r="P67" s="138"/>
      <c r="Q67" s="138"/>
      <c r="R67" s="138"/>
      <c r="S67" s="138"/>
      <c r="T67" s="138"/>
      <c r="U67" s="138"/>
    </row>
    <row r="68" spans="1:21" s="45" customFormat="1">
      <c r="A68" s="37">
        <f>MAX($A$11:A67)+1</f>
        <v>58</v>
      </c>
      <c r="B68" s="46" t="s">
        <v>594</v>
      </c>
      <c r="C68" s="248">
        <v>2</v>
      </c>
      <c r="D68" s="248">
        <v>9</v>
      </c>
      <c r="E68" s="38" t="s">
        <v>419</v>
      </c>
      <c r="F68" s="38" t="s">
        <v>71</v>
      </c>
      <c r="G68" s="39" t="s">
        <v>88</v>
      </c>
      <c r="H68" s="40">
        <v>2.75</v>
      </c>
      <c r="I68" s="39">
        <v>5</v>
      </c>
      <c r="J68" s="41">
        <v>187.75</v>
      </c>
      <c r="K68" s="42"/>
      <c r="L68" s="43">
        <f t="shared" si="0"/>
        <v>516.3125</v>
      </c>
      <c r="M68" s="43">
        <f t="shared" si="1"/>
        <v>0</v>
      </c>
      <c r="N68" s="44">
        <f t="shared" si="2"/>
        <v>0</v>
      </c>
      <c r="O68" s="43">
        <f t="shared" ref="O68" si="53">ROUND(M68*SVS_UR_1_1,2)</f>
        <v>0</v>
      </c>
      <c r="P68" s="138"/>
      <c r="Q68" s="138"/>
      <c r="R68" s="138"/>
      <c r="S68" s="138"/>
      <c r="T68" s="138"/>
      <c r="U68" s="138"/>
    </row>
    <row r="69" spans="1:21" s="45" customFormat="1">
      <c r="A69" s="37">
        <f>MAX($A$11:A68)+1</f>
        <v>59</v>
      </c>
      <c r="B69" s="46" t="s">
        <v>594</v>
      </c>
      <c r="C69" s="248">
        <v>2</v>
      </c>
      <c r="D69" s="248">
        <v>8</v>
      </c>
      <c r="E69" s="38" t="s">
        <v>147</v>
      </c>
      <c r="F69" s="38"/>
      <c r="G69" s="39" t="s">
        <v>42</v>
      </c>
      <c r="H69" s="40">
        <v>6.43</v>
      </c>
      <c r="I69" s="39">
        <v>0.23</v>
      </c>
      <c r="J69" s="41">
        <v>12</v>
      </c>
      <c r="K69" s="42"/>
      <c r="L69" s="43">
        <f t="shared" si="0"/>
        <v>77.16</v>
      </c>
      <c r="M69" s="43">
        <f t="shared" si="1"/>
        <v>0</v>
      </c>
      <c r="N69" s="44">
        <f t="shared" si="2"/>
        <v>0</v>
      </c>
      <c r="O69" s="43">
        <f t="shared" ref="O69" si="54">ROUND(M69*SVS_UR_1_1,2)</f>
        <v>0</v>
      </c>
      <c r="P69" s="138"/>
      <c r="Q69" s="138"/>
      <c r="R69" s="138"/>
      <c r="S69" s="138"/>
      <c r="T69" s="138"/>
      <c r="U69" s="138"/>
    </row>
    <row r="70" spans="1:21" s="45" customFormat="1">
      <c r="A70" s="37">
        <f>MAX($A$11:A69)+1</f>
        <v>60</v>
      </c>
      <c r="B70" s="46" t="s">
        <v>594</v>
      </c>
      <c r="C70" s="248" t="s">
        <v>600</v>
      </c>
      <c r="D70" s="248">
        <v>5</v>
      </c>
      <c r="E70" s="38" t="s">
        <v>147</v>
      </c>
      <c r="F70" s="38"/>
      <c r="G70" s="39" t="s">
        <v>42</v>
      </c>
      <c r="H70" s="40">
        <v>60.74</v>
      </c>
      <c r="I70" s="39">
        <v>0.23</v>
      </c>
      <c r="J70" s="41">
        <v>12</v>
      </c>
      <c r="K70" s="42"/>
      <c r="L70" s="43">
        <f t="shared" si="0"/>
        <v>728.88</v>
      </c>
      <c r="M70" s="43">
        <f t="shared" si="1"/>
        <v>0</v>
      </c>
      <c r="N70" s="44">
        <f t="shared" si="2"/>
        <v>0</v>
      </c>
      <c r="O70" s="43">
        <f t="shared" ref="O70" si="55">ROUND(M70*SVS_UR_1_1,2)</f>
        <v>0</v>
      </c>
      <c r="P70" s="138"/>
      <c r="Q70" s="138"/>
      <c r="R70" s="138"/>
      <c r="S70" s="138"/>
      <c r="T70" s="138"/>
      <c r="U70" s="138"/>
    </row>
    <row r="71" spans="1:21" s="45" customFormat="1">
      <c r="A71" s="37">
        <f>MAX($A$11:A70)+1</f>
        <v>61</v>
      </c>
      <c r="B71" s="46" t="s">
        <v>594</v>
      </c>
      <c r="C71" s="248" t="s">
        <v>600</v>
      </c>
      <c r="D71" s="248">
        <v>4</v>
      </c>
      <c r="E71" s="38" t="s">
        <v>147</v>
      </c>
      <c r="F71" s="38"/>
      <c r="G71" s="39" t="s">
        <v>42</v>
      </c>
      <c r="H71" s="40">
        <v>14.07</v>
      </c>
      <c r="I71" s="39">
        <v>0.23</v>
      </c>
      <c r="J71" s="41">
        <v>12</v>
      </c>
      <c r="K71" s="42"/>
      <c r="L71" s="43">
        <f t="shared" si="0"/>
        <v>168.84</v>
      </c>
      <c r="M71" s="43">
        <f t="shared" si="1"/>
        <v>0</v>
      </c>
      <c r="N71" s="44">
        <f t="shared" si="2"/>
        <v>0</v>
      </c>
      <c r="O71" s="43">
        <f t="shared" ref="O71" si="56">ROUND(M71*SVS_UR_1_1,2)</f>
        <v>0</v>
      </c>
      <c r="P71" s="138"/>
      <c r="Q71" s="138"/>
      <c r="R71" s="138"/>
      <c r="S71" s="138"/>
      <c r="T71" s="138"/>
      <c r="U71" s="138"/>
    </row>
    <row r="72" spans="1:21" s="45" customFormat="1">
      <c r="A72" s="37">
        <f>MAX($A$11:A71)+1</f>
        <v>62</v>
      </c>
      <c r="B72" s="46" t="s">
        <v>594</v>
      </c>
      <c r="C72" s="248" t="s">
        <v>600</v>
      </c>
      <c r="D72" s="248">
        <v>3</v>
      </c>
      <c r="E72" s="38" t="s">
        <v>84</v>
      </c>
      <c r="F72" s="38"/>
      <c r="G72" s="39" t="s">
        <v>83</v>
      </c>
      <c r="H72" s="40">
        <v>2.0499999999999998</v>
      </c>
      <c r="I72" s="39">
        <v>3</v>
      </c>
      <c r="J72" s="41">
        <v>112.65</v>
      </c>
      <c r="K72" s="42"/>
      <c r="L72" s="43">
        <f t="shared" si="0"/>
        <v>230.9325</v>
      </c>
      <c r="M72" s="43">
        <f t="shared" si="1"/>
        <v>0</v>
      </c>
      <c r="N72" s="44">
        <f t="shared" si="2"/>
        <v>0</v>
      </c>
      <c r="O72" s="43">
        <f t="shared" ref="O72" si="57">ROUND(M72*SVS_UR_1_1,2)</f>
        <v>0</v>
      </c>
      <c r="P72" s="138"/>
      <c r="Q72" s="138"/>
      <c r="R72" s="138"/>
      <c r="S72" s="138"/>
      <c r="T72" s="138"/>
      <c r="U72" s="138"/>
    </row>
    <row r="73" spans="1:21" s="45" customFormat="1">
      <c r="A73" s="37">
        <f>MAX($A$11:A72)+1</f>
        <v>63</v>
      </c>
      <c r="B73" s="46" t="s">
        <v>594</v>
      </c>
      <c r="C73" s="248" t="s">
        <v>600</v>
      </c>
      <c r="D73" s="248">
        <v>2</v>
      </c>
      <c r="E73" s="38" t="s">
        <v>147</v>
      </c>
      <c r="F73" s="38"/>
      <c r="G73" s="39" t="s">
        <v>42</v>
      </c>
      <c r="H73" s="40">
        <v>71.77</v>
      </c>
      <c r="I73" s="39">
        <v>0.23</v>
      </c>
      <c r="J73" s="41">
        <v>12</v>
      </c>
      <c r="K73" s="42"/>
      <c r="L73" s="43">
        <f t="shared" si="0"/>
        <v>861.24</v>
      </c>
      <c r="M73" s="43">
        <f t="shared" si="1"/>
        <v>0</v>
      </c>
      <c r="N73" s="44">
        <f t="shared" si="2"/>
        <v>0</v>
      </c>
      <c r="O73" s="43">
        <f t="shared" ref="O73" si="58">ROUND(M73*SVS_UR_1_1,2)</f>
        <v>0</v>
      </c>
      <c r="P73" s="138"/>
      <c r="Q73" s="138"/>
      <c r="R73" s="138"/>
      <c r="S73" s="138"/>
      <c r="T73" s="138"/>
      <c r="U73" s="138"/>
    </row>
    <row r="74" spans="1:21" s="45" customFormat="1">
      <c r="A74" s="37">
        <f>MAX($A$11:A73)+1</f>
        <v>64</v>
      </c>
      <c r="B74" s="46" t="s">
        <v>594</v>
      </c>
      <c r="C74" s="248" t="s">
        <v>600</v>
      </c>
      <c r="D74" s="248">
        <v>1</v>
      </c>
      <c r="E74" s="38" t="s">
        <v>147</v>
      </c>
      <c r="F74" s="38"/>
      <c r="G74" s="39" t="s">
        <v>42</v>
      </c>
      <c r="H74" s="40">
        <v>48.34</v>
      </c>
      <c r="I74" s="39">
        <v>0.23</v>
      </c>
      <c r="J74" s="41">
        <v>12</v>
      </c>
      <c r="K74" s="42"/>
      <c r="L74" s="43">
        <f t="shared" si="0"/>
        <v>580.08000000000004</v>
      </c>
      <c r="M74" s="43">
        <f t="shared" si="1"/>
        <v>0</v>
      </c>
      <c r="N74" s="44">
        <f t="shared" si="2"/>
        <v>0</v>
      </c>
      <c r="O74" s="43">
        <f t="shared" ref="O74" si="59">ROUND(M74*SVS_UR_1_1,2)</f>
        <v>0</v>
      </c>
      <c r="P74" s="138"/>
      <c r="Q74" s="138"/>
      <c r="R74" s="138"/>
      <c r="S74" s="138"/>
      <c r="T74" s="138"/>
      <c r="U74" s="138"/>
    </row>
    <row r="75" spans="1:21" s="45" customFormat="1">
      <c r="A75" s="37">
        <f>MAX($A$11:A74)+1</f>
        <v>65</v>
      </c>
      <c r="B75" s="46" t="s">
        <v>594</v>
      </c>
      <c r="C75" s="248" t="s">
        <v>601</v>
      </c>
      <c r="D75" s="248">
        <v>6</v>
      </c>
      <c r="E75" s="38" t="s">
        <v>84</v>
      </c>
      <c r="F75" s="38"/>
      <c r="G75" s="39" t="s">
        <v>83</v>
      </c>
      <c r="H75" s="40">
        <v>1.26</v>
      </c>
      <c r="I75" s="39">
        <v>3</v>
      </c>
      <c r="J75" s="41">
        <v>112.65</v>
      </c>
      <c r="K75" s="42"/>
      <c r="L75" s="43">
        <f t="shared" ref="L75:L90" si="60">H75*J75</f>
        <v>141.93900000000002</v>
      </c>
      <c r="M75" s="43">
        <f t="shared" ref="M75:M90" si="61">IFERROR(L75/K75,0)</f>
        <v>0</v>
      </c>
      <c r="N75" s="44">
        <f t="shared" ref="N75:N90" si="62">IF(O75&gt;0,O75/J75,0)</f>
        <v>0</v>
      </c>
      <c r="O75" s="43">
        <f t="shared" ref="O75" si="63">ROUND(M75*SVS_UR_1_1,2)</f>
        <v>0</v>
      </c>
      <c r="P75" s="138"/>
      <c r="Q75" s="138"/>
      <c r="R75" s="138"/>
      <c r="S75" s="138"/>
      <c r="T75" s="138"/>
      <c r="U75" s="138"/>
    </row>
    <row r="76" spans="1:21" s="45" customFormat="1">
      <c r="A76" s="37">
        <f>MAX($A$11:A75)+1</f>
        <v>66</v>
      </c>
      <c r="B76" s="46" t="s">
        <v>594</v>
      </c>
      <c r="C76" s="248" t="s">
        <v>601</v>
      </c>
      <c r="D76" s="248">
        <v>5</v>
      </c>
      <c r="E76" s="38" t="s">
        <v>84</v>
      </c>
      <c r="F76" s="38"/>
      <c r="G76" s="39" t="s">
        <v>83</v>
      </c>
      <c r="H76" s="40">
        <v>1.43</v>
      </c>
      <c r="I76" s="39">
        <v>3</v>
      </c>
      <c r="J76" s="41">
        <v>112.65</v>
      </c>
      <c r="K76" s="42"/>
      <c r="L76" s="43">
        <f t="shared" si="60"/>
        <v>161.08950000000002</v>
      </c>
      <c r="M76" s="43">
        <f t="shared" si="61"/>
        <v>0</v>
      </c>
      <c r="N76" s="44">
        <f t="shared" si="62"/>
        <v>0</v>
      </c>
      <c r="O76" s="43">
        <f t="shared" ref="O76" si="64">ROUND(M76*SVS_UR_1_1,2)</f>
        <v>0</v>
      </c>
      <c r="P76" s="138"/>
      <c r="Q76" s="138"/>
      <c r="R76" s="138"/>
      <c r="S76" s="138"/>
      <c r="T76" s="138"/>
      <c r="U76" s="138"/>
    </row>
    <row r="77" spans="1:21" s="45" customFormat="1">
      <c r="A77" s="37">
        <f>MAX($A$11:A76)+1</f>
        <v>67</v>
      </c>
      <c r="B77" s="46" t="s">
        <v>594</v>
      </c>
      <c r="C77" s="248" t="s">
        <v>601</v>
      </c>
      <c r="D77" s="248">
        <v>4</v>
      </c>
      <c r="E77" s="38" t="s">
        <v>82</v>
      </c>
      <c r="F77" s="38"/>
      <c r="G77" s="39" t="s">
        <v>81</v>
      </c>
      <c r="H77" s="40">
        <v>4.3600000000000003</v>
      </c>
      <c r="I77" s="39">
        <v>3</v>
      </c>
      <c r="J77" s="41">
        <v>112.65</v>
      </c>
      <c r="K77" s="42"/>
      <c r="L77" s="43">
        <f t="shared" si="60"/>
        <v>491.15400000000005</v>
      </c>
      <c r="M77" s="43">
        <f t="shared" si="61"/>
        <v>0</v>
      </c>
      <c r="N77" s="44">
        <f t="shared" si="62"/>
        <v>0</v>
      </c>
      <c r="O77" s="43">
        <f t="shared" ref="O77" si="65">ROUND(M77*SVS_UR_1_1,2)</f>
        <v>0</v>
      </c>
      <c r="P77" s="138"/>
      <c r="Q77" s="138"/>
      <c r="R77" s="138"/>
      <c r="S77" s="138"/>
      <c r="T77" s="138"/>
      <c r="U77" s="138"/>
    </row>
    <row r="78" spans="1:21" s="45" customFormat="1">
      <c r="A78" s="37">
        <f>MAX($A$11:A77)+1</f>
        <v>68</v>
      </c>
      <c r="B78" s="46" t="s">
        <v>594</v>
      </c>
      <c r="C78" s="248" t="s">
        <v>601</v>
      </c>
      <c r="D78" s="248">
        <v>3</v>
      </c>
      <c r="E78" s="38" t="s">
        <v>597</v>
      </c>
      <c r="F78" s="38"/>
      <c r="G78" s="39" t="s">
        <v>87</v>
      </c>
      <c r="H78" s="40">
        <v>11.81</v>
      </c>
      <c r="I78" s="39">
        <v>5</v>
      </c>
      <c r="J78" s="41">
        <v>187.75</v>
      </c>
      <c r="K78" s="42"/>
      <c r="L78" s="43">
        <f t="shared" si="60"/>
        <v>2217.3274999999999</v>
      </c>
      <c r="M78" s="43">
        <f t="shared" si="61"/>
        <v>0</v>
      </c>
      <c r="N78" s="44">
        <f t="shared" si="62"/>
        <v>0</v>
      </c>
      <c r="O78" s="43">
        <f t="shared" ref="O78" si="66">ROUND(M78*SVS_UR_1_1,2)</f>
        <v>0</v>
      </c>
      <c r="P78" s="138"/>
      <c r="Q78" s="138"/>
      <c r="R78" s="138"/>
      <c r="S78" s="138"/>
      <c r="T78" s="138"/>
      <c r="U78" s="138"/>
    </row>
    <row r="79" spans="1:21" s="45" customFormat="1">
      <c r="A79" s="37">
        <f>MAX($A$11:A78)+1</f>
        <v>69</v>
      </c>
      <c r="B79" s="46" t="s">
        <v>594</v>
      </c>
      <c r="C79" s="248" t="s">
        <v>601</v>
      </c>
      <c r="D79" s="248">
        <v>2</v>
      </c>
      <c r="E79" s="38" t="s">
        <v>597</v>
      </c>
      <c r="F79" s="38" t="s">
        <v>71</v>
      </c>
      <c r="G79" s="39" t="s">
        <v>87</v>
      </c>
      <c r="H79" s="40">
        <v>11.51</v>
      </c>
      <c r="I79" s="39">
        <v>5</v>
      </c>
      <c r="J79" s="41">
        <v>187.75</v>
      </c>
      <c r="K79" s="42"/>
      <c r="L79" s="43">
        <f t="shared" si="60"/>
        <v>2161.0025000000001</v>
      </c>
      <c r="M79" s="43">
        <f t="shared" si="61"/>
        <v>0</v>
      </c>
      <c r="N79" s="44">
        <f t="shared" si="62"/>
        <v>0</v>
      </c>
      <c r="O79" s="43">
        <f t="shared" ref="O79" si="67">ROUND(M79*SVS_UR_1_1,2)</f>
        <v>0</v>
      </c>
      <c r="P79" s="138"/>
      <c r="Q79" s="138"/>
      <c r="R79" s="138"/>
      <c r="S79" s="138"/>
      <c r="T79" s="138"/>
      <c r="U79" s="138"/>
    </row>
    <row r="80" spans="1:21" s="45" customFormat="1">
      <c r="A80" s="37">
        <f>MAX($A$11:A79)+1</f>
        <v>70</v>
      </c>
      <c r="B80" s="46" t="s">
        <v>594</v>
      </c>
      <c r="C80" s="248" t="s">
        <v>601</v>
      </c>
      <c r="D80" s="248">
        <v>1</v>
      </c>
      <c r="E80" s="38" t="s">
        <v>597</v>
      </c>
      <c r="F80" s="38"/>
      <c r="G80" s="39" t="s">
        <v>87</v>
      </c>
      <c r="H80" s="40">
        <v>15.12</v>
      </c>
      <c r="I80" s="39">
        <v>5</v>
      </c>
      <c r="J80" s="41">
        <v>187.75</v>
      </c>
      <c r="K80" s="42"/>
      <c r="L80" s="43">
        <f t="shared" si="60"/>
        <v>2838.7799999999997</v>
      </c>
      <c r="M80" s="43">
        <f t="shared" si="61"/>
        <v>0</v>
      </c>
      <c r="N80" s="44">
        <f t="shared" si="62"/>
        <v>0</v>
      </c>
      <c r="O80" s="43">
        <f t="shared" ref="O80" si="68">ROUND(M80*SVS_UR_1_1,2)</f>
        <v>0</v>
      </c>
      <c r="P80" s="138"/>
      <c r="Q80" s="138"/>
      <c r="R80" s="138"/>
      <c r="S80" s="138"/>
      <c r="T80" s="138"/>
      <c r="U80" s="138"/>
    </row>
    <row r="81" spans="1:21" s="45" customFormat="1">
      <c r="A81" s="37">
        <f>MAX($A$11:A80)+1</f>
        <v>71</v>
      </c>
      <c r="B81" s="46" t="s">
        <v>594</v>
      </c>
      <c r="C81" s="248" t="s">
        <v>602</v>
      </c>
      <c r="D81" s="248">
        <v>10</v>
      </c>
      <c r="E81" s="38" t="s">
        <v>84</v>
      </c>
      <c r="F81" s="38" t="s">
        <v>207</v>
      </c>
      <c r="G81" s="39" t="s">
        <v>83</v>
      </c>
      <c r="H81" s="40">
        <v>1.77</v>
      </c>
      <c r="I81" s="39">
        <v>3</v>
      </c>
      <c r="J81" s="41">
        <v>112.65</v>
      </c>
      <c r="K81" s="42"/>
      <c r="L81" s="43">
        <f t="shared" si="60"/>
        <v>199.3905</v>
      </c>
      <c r="M81" s="43">
        <f t="shared" si="61"/>
        <v>0</v>
      </c>
      <c r="N81" s="44">
        <f t="shared" si="62"/>
        <v>0</v>
      </c>
      <c r="O81" s="43">
        <f t="shared" ref="O81" si="69">ROUND(M81*SVS_UR_1_1,2)</f>
        <v>0</v>
      </c>
      <c r="P81" s="138"/>
      <c r="Q81" s="138"/>
      <c r="R81" s="138"/>
      <c r="S81" s="138"/>
      <c r="T81" s="138"/>
      <c r="U81" s="138"/>
    </row>
    <row r="82" spans="1:21" s="45" customFormat="1">
      <c r="A82" s="37">
        <f>MAX($A$11:A81)+1</f>
        <v>72</v>
      </c>
      <c r="B82" s="46" t="s">
        <v>594</v>
      </c>
      <c r="C82" s="248" t="s">
        <v>602</v>
      </c>
      <c r="D82" s="248">
        <v>9</v>
      </c>
      <c r="E82" s="38" t="s">
        <v>84</v>
      </c>
      <c r="F82" s="38"/>
      <c r="G82" s="39" t="s">
        <v>83</v>
      </c>
      <c r="H82" s="40">
        <v>6.01</v>
      </c>
      <c r="I82" s="39">
        <v>3</v>
      </c>
      <c r="J82" s="41">
        <v>112.65</v>
      </c>
      <c r="K82" s="42"/>
      <c r="L82" s="43">
        <f t="shared" si="60"/>
        <v>677.02650000000006</v>
      </c>
      <c r="M82" s="43">
        <f t="shared" si="61"/>
        <v>0</v>
      </c>
      <c r="N82" s="44">
        <f t="shared" si="62"/>
        <v>0</v>
      </c>
      <c r="O82" s="43">
        <f t="shared" ref="O82" si="70">ROUND(M82*SVS_UR_1_1,2)</f>
        <v>0</v>
      </c>
      <c r="P82" s="138"/>
      <c r="Q82" s="138"/>
      <c r="R82" s="138"/>
      <c r="S82" s="138"/>
      <c r="T82" s="138"/>
      <c r="U82" s="138"/>
    </row>
    <row r="83" spans="1:21" s="45" customFormat="1">
      <c r="A83" s="37">
        <f>MAX($A$11:A82)+1</f>
        <v>73</v>
      </c>
      <c r="B83" s="46" t="s">
        <v>594</v>
      </c>
      <c r="C83" s="248" t="s">
        <v>602</v>
      </c>
      <c r="D83" s="248">
        <v>8</v>
      </c>
      <c r="E83" s="38" t="s">
        <v>82</v>
      </c>
      <c r="F83" s="38" t="s">
        <v>70</v>
      </c>
      <c r="G83" s="39" t="s">
        <v>81</v>
      </c>
      <c r="H83" s="40">
        <v>17.420000000000002</v>
      </c>
      <c r="I83" s="39">
        <v>3</v>
      </c>
      <c r="J83" s="41">
        <v>112.65</v>
      </c>
      <c r="K83" s="42"/>
      <c r="L83" s="43">
        <f t="shared" si="60"/>
        <v>1962.3630000000003</v>
      </c>
      <c r="M83" s="43">
        <f t="shared" si="61"/>
        <v>0</v>
      </c>
      <c r="N83" s="44">
        <f t="shared" si="62"/>
        <v>0</v>
      </c>
      <c r="O83" s="43">
        <f t="shared" ref="O83" si="71">ROUND(M83*SVS_UR_1_1,2)</f>
        <v>0</v>
      </c>
      <c r="P83" s="138"/>
      <c r="Q83" s="138"/>
      <c r="R83" s="138"/>
      <c r="S83" s="138"/>
      <c r="T83" s="138"/>
      <c r="U83" s="138"/>
    </row>
    <row r="84" spans="1:21" s="45" customFormat="1">
      <c r="A84" s="37">
        <f>MAX($A$11:A83)+1</f>
        <v>74</v>
      </c>
      <c r="B84" s="46" t="s">
        <v>594</v>
      </c>
      <c r="C84" s="248" t="s">
        <v>602</v>
      </c>
      <c r="D84" s="248">
        <v>7</v>
      </c>
      <c r="E84" s="38" t="s">
        <v>597</v>
      </c>
      <c r="F84" s="38" t="s">
        <v>70</v>
      </c>
      <c r="G84" s="39" t="s">
        <v>87</v>
      </c>
      <c r="H84" s="40">
        <v>8.2100000000000009</v>
      </c>
      <c r="I84" s="39">
        <v>5</v>
      </c>
      <c r="J84" s="41">
        <v>187.75</v>
      </c>
      <c r="K84" s="42"/>
      <c r="L84" s="43">
        <f t="shared" si="60"/>
        <v>1541.4275000000002</v>
      </c>
      <c r="M84" s="43">
        <f t="shared" si="61"/>
        <v>0</v>
      </c>
      <c r="N84" s="44">
        <f t="shared" si="62"/>
        <v>0</v>
      </c>
      <c r="O84" s="43">
        <f t="shared" ref="O84" si="72">ROUND(M84*SVS_UR_1_1,2)</f>
        <v>0</v>
      </c>
      <c r="P84" s="138"/>
      <c r="Q84" s="138"/>
      <c r="R84" s="138"/>
      <c r="S84" s="138"/>
      <c r="T84" s="138"/>
      <c r="U84" s="138"/>
    </row>
    <row r="85" spans="1:21" s="45" customFormat="1">
      <c r="A85" s="37">
        <f>MAX($A$11:A84)+1</f>
        <v>75</v>
      </c>
      <c r="B85" s="46" t="s">
        <v>594</v>
      </c>
      <c r="C85" s="248" t="s">
        <v>602</v>
      </c>
      <c r="D85" s="248">
        <v>6</v>
      </c>
      <c r="E85" s="38" t="s">
        <v>597</v>
      </c>
      <c r="F85" s="38" t="s">
        <v>70</v>
      </c>
      <c r="G85" s="39" t="s">
        <v>87</v>
      </c>
      <c r="H85" s="40">
        <v>11.4</v>
      </c>
      <c r="I85" s="39">
        <v>5</v>
      </c>
      <c r="J85" s="41">
        <v>187.75</v>
      </c>
      <c r="K85" s="42"/>
      <c r="L85" s="43">
        <f t="shared" si="60"/>
        <v>2140.35</v>
      </c>
      <c r="M85" s="43">
        <f t="shared" si="61"/>
        <v>0</v>
      </c>
      <c r="N85" s="44">
        <f t="shared" si="62"/>
        <v>0</v>
      </c>
      <c r="O85" s="43">
        <f t="shared" ref="O85" si="73">ROUND(M85*SVS_UR_1_1,2)</f>
        <v>0</v>
      </c>
      <c r="P85" s="138"/>
      <c r="Q85" s="138"/>
      <c r="R85" s="138"/>
      <c r="S85" s="138"/>
      <c r="T85" s="138"/>
      <c r="U85" s="138"/>
    </row>
    <row r="86" spans="1:21" s="45" customFormat="1">
      <c r="A86" s="37">
        <f>MAX($A$11:A85)+1</f>
        <v>76</v>
      </c>
      <c r="B86" s="46" t="s">
        <v>594</v>
      </c>
      <c r="C86" s="248" t="s">
        <v>602</v>
      </c>
      <c r="D86" s="248">
        <v>5</v>
      </c>
      <c r="E86" s="38" t="s">
        <v>597</v>
      </c>
      <c r="F86" s="38" t="s">
        <v>70</v>
      </c>
      <c r="G86" s="39" t="s">
        <v>87</v>
      </c>
      <c r="H86" s="40">
        <v>18.43</v>
      </c>
      <c r="I86" s="39">
        <v>5</v>
      </c>
      <c r="J86" s="41">
        <v>187.75</v>
      </c>
      <c r="K86" s="42"/>
      <c r="L86" s="43">
        <f t="shared" si="60"/>
        <v>3460.2325000000001</v>
      </c>
      <c r="M86" s="43">
        <f t="shared" si="61"/>
        <v>0</v>
      </c>
      <c r="N86" s="44">
        <f t="shared" si="62"/>
        <v>0</v>
      </c>
      <c r="O86" s="43">
        <f t="shared" ref="O86" si="74">ROUND(M86*SVS_UR_1_1,2)</f>
        <v>0</v>
      </c>
      <c r="P86" s="138"/>
      <c r="Q86" s="138"/>
      <c r="R86" s="138"/>
      <c r="S86" s="138"/>
      <c r="T86" s="138"/>
      <c r="U86" s="138"/>
    </row>
    <row r="87" spans="1:21" s="45" customFormat="1">
      <c r="A87" s="37">
        <f>MAX($A$11:A86)+1</f>
        <v>77</v>
      </c>
      <c r="B87" s="46" t="s">
        <v>594</v>
      </c>
      <c r="C87" s="248" t="s">
        <v>602</v>
      </c>
      <c r="D87" s="248">
        <v>4</v>
      </c>
      <c r="E87" s="38" t="s">
        <v>597</v>
      </c>
      <c r="F87" s="38" t="s">
        <v>70</v>
      </c>
      <c r="G87" s="39" t="s">
        <v>87</v>
      </c>
      <c r="H87" s="40">
        <v>8.9499999999999993</v>
      </c>
      <c r="I87" s="39">
        <v>5</v>
      </c>
      <c r="J87" s="41">
        <v>187.75</v>
      </c>
      <c r="K87" s="42"/>
      <c r="L87" s="43">
        <f t="shared" si="60"/>
        <v>1680.3625</v>
      </c>
      <c r="M87" s="43">
        <f t="shared" si="61"/>
        <v>0</v>
      </c>
      <c r="N87" s="44">
        <f t="shared" si="62"/>
        <v>0</v>
      </c>
      <c r="O87" s="43">
        <f t="shared" ref="O87" si="75">ROUND(M87*SVS_UR_1_1,2)</f>
        <v>0</v>
      </c>
      <c r="P87" s="138"/>
      <c r="Q87" s="138"/>
      <c r="R87" s="138"/>
      <c r="S87" s="138"/>
      <c r="T87" s="138"/>
      <c r="U87" s="138"/>
    </row>
    <row r="88" spans="1:21" s="45" customFormat="1">
      <c r="A88" s="37">
        <f>MAX($A$11:A87)+1</f>
        <v>78</v>
      </c>
      <c r="B88" s="46" t="s">
        <v>594</v>
      </c>
      <c r="C88" s="248" t="s">
        <v>602</v>
      </c>
      <c r="D88" s="248">
        <v>3</v>
      </c>
      <c r="E88" s="38" t="s">
        <v>597</v>
      </c>
      <c r="F88" s="38" t="s">
        <v>70</v>
      </c>
      <c r="G88" s="39" t="s">
        <v>87</v>
      </c>
      <c r="H88" s="40">
        <v>5.59</v>
      </c>
      <c r="I88" s="39">
        <v>5</v>
      </c>
      <c r="J88" s="41">
        <v>187.75</v>
      </c>
      <c r="K88" s="42"/>
      <c r="L88" s="43">
        <f t="shared" si="60"/>
        <v>1049.5225</v>
      </c>
      <c r="M88" s="43">
        <f t="shared" si="61"/>
        <v>0</v>
      </c>
      <c r="N88" s="44">
        <f t="shared" si="62"/>
        <v>0</v>
      </c>
      <c r="O88" s="43">
        <f t="shared" ref="O88" si="76">ROUND(M88*SVS_UR_1_1,2)</f>
        <v>0</v>
      </c>
      <c r="P88" s="138"/>
      <c r="Q88" s="138"/>
      <c r="R88" s="138"/>
      <c r="S88" s="138"/>
      <c r="T88" s="138"/>
      <c r="U88" s="138"/>
    </row>
    <row r="89" spans="1:21" s="45" customFormat="1">
      <c r="A89" s="37">
        <f>MAX($A$11:A88)+1</f>
        <v>79</v>
      </c>
      <c r="B89" s="46" t="s">
        <v>594</v>
      </c>
      <c r="C89" s="248" t="s">
        <v>602</v>
      </c>
      <c r="D89" s="248">
        <v>2</v>
      </c>
      <c r="E89" s="38" t="s">
        <v>597</v>
      </c>
      <c r="F89" s="38" t="s">
        <v>70</v>
      </c>
      <c r="G89" s="39" t="s">
        <v>87</v>
      </c>
      <c r="H89" s="40">
        <v>9.08</v>
      </c>
      <c r="I89" s="39">
        <v>5</v>
      </c>
      <c r="J89" s="41">
        <v>187.75</v>
      </c>
      <c r="K89" s="42"/>
      <c r="L89" s="43">
        <f t="shared" si="60"/>
        <v>1704.77</v>
      </c>
      <c r="M89" s="43">
        <f t="shared" si="61"/>
        <v>0</v>
      </c>
      <c r="N89" s="44">
        <f t="shared" si="62"/>
        <v>0</v>
      </c>
      <c r="O89" s="43">
        <f t="shared" ref="O89" si="77">ROUND(M89*SVS_UR_1_1,2)</f>
        <v>0</v>
      </c>
      <c r="P89" s="138"/>
      <c r="Q89" s="138"/>
      <c r="R89" s="138"/>
      <c r="S89" s="138"/>
      <c r="T89" s="138"/>
      <c r="U89" s="138"/>
    </row>
    <row r="90" spans="1:21" s="45" customFormat="1">
      <c r="A90" s="37">
        <f>MAX($A$11:A89)+1</f>
        <v>80</v>
      </c>
      <c r="B90" s="46" t="s">
        <v>594</v>
      </c>
      <c r="C90" s="248" t="s">
        <v>602</v>
      </c>
      <c r="D90" s="248">
        <v>1</v>
      </c>
      <c r="E90" s="38" t="s">
        <v>597</v>
      </c>
      <c r="F90" s="38" t="s">
        <v>70</v>
      </c>
      <c r="G90" s="39" t="s">
        <v>87</v>
      </c>
      <c r="H90" s="40">
        <v>20.36</v>
      </c>
      <c r="I90" s="39">
        <v>5</v>
      </c>
      <c r="J90" s="41">
        <v>187.75</v>
      </c>
      <c r="K90" s="42"/>
      <c r="L90" s="43">
        <f t="shared" si="60"/>
        <v>3822.5899999999997</v>
      </c>
      <c r="M90" s="43">
        <f t="shared" si="61"/>
        <v>0</v>
      </c>
      <c r="N90" s="44">
        <f t="shared" si="62"/>
        <v>0</v>
      </c>
      <c r="O90" s="43">
        <f t="shared" ref="O90" si="78">ROUND(M90*SVS_UR_1_1,2)</f>
        <v>0</v>
      </c>
      <c r="P90" s="138"/>
      <c r="Q90" s="138"/>
      <c r="R90" s="138"/>
      <c r="S90" s="138"/>
      <c r="T90" s="138"/>
      <c r="U90" s="138"/>
    </row>
    <row r="91" spans="1:21" s="45" customFormat="1">
      <c r="A91" s="195"/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</row>
    <row r="92" spans="1:21">
      <c r="I92" s="98"/>
      <c r="L92" s="49"/>
    </row>
    <row r="93" spans="1:21">
      <c r="A93" s="52"/>
      <c r="B93" s="53"/>
      <c r="C93" s="54" t="str">
        <f>"weil "&amp;COUNTA($A:$A)-SUBTOTAL(103,$A:$A)&amp;" Zeile(n) Ausgeblendet"</f>
        <v>weil 0 Zeile(n) Ausgeblendet</v>
      </c>
      <c r="D93" s="53" t="str">
        <f>"oder Abgefiltert sind, Teilsummen:"</f>
        <v>oder Abgefiltert sind, Teilsummen:</v>
      </c>
      <c r="E93" s="54"/>
      <c r="F93" s="54"/>
      <c r="G93" s="55"/>
      <c r="H93" s="56">
        <f>SUBTOTAL(109,H11:H90)</f>
        <v>1478.69</v>
      </c>
      <c r="I93" s="101"/>
      <c r="J93" s="96" t="s">
        <v>938</v>
      </c>
      <c r="K93" s="57">
        <f>SUBTOTAL(103,I11:I90)</f>
        <v>74</v>
      </c>
      <c r="L93" s="56">
        <f>SUBTOTAL(109,L11:L90)</f>
        <v>208355.18830000001</v>
      </c>
      <c r="M93" s="56">
        <f>SUBTOTAL(109,M11:M90)</f>
        <v>0</v>
      </c>
      <c r="N93" s="58"/>
      <c r="O93" s="56">
        <f>SUBTOTAL(109,O11:O90)</f>
        <v>0</v>
      </c>
    </row>
    <row r="94" spans="1:21">
      <c r="H94" s="59"/>
      <c r="I94" s="98"/>
      <c r="L94" s="49"/>
    </row>
    <row r="95" spans="1:21">
      <c r="A95" s="60" t="s">
        <v>23</v>
      </c>
      <c r="B95" s="60"/>
      <c r="C95" s="61"/>
      <c r="D95" s="62"/>
      <c r="E95" s="62"/>
      <c r="F95" s="63"/>
      <c r="G95" s="64"/>
      <c r="H95" s="65"/>
      <c r="I95" s="99"/>
      <c r="J95" s="99"/>
      <c r="K95" s="65"/>
      <c r="L95" s="65"/>
      <c r="M95" s="65"/>
      <c r="N95" s="65"/>
      <c r="O95" s="65"/>
    </row>
    <row r="96" spans="1:21" ht="6" customHeight="1">
      <c r="A96" s="60"/>
      <c r="B96" s="60"/>
      <c r="C96" s="61"/>
      <c r="D96" s="62"/>
      <c r="E96" s="62"/>
      <c r="F96" s="63"/>
      <c r="G96" s="64"/>
      <c r="H96" s="65"/>
      <c r="I96" s="99"/>
      <c r="J96" s="99"/>
      <c r="K96" s="65"/>
      <c r="L96" s="65"/>
      <c r="M96" s="65"/>
      <c r="N96" s="65"/>
      <c r="O96" s="65"/>
    </row>
    <row r="97" spans="1:15">
      <c r="A97" s="47" t="s">
        <v>24</v>
      </c>
      <c r="B97" s="47" t="s">
        <v>25</v>
      </c>
      <c r="D97" s="29" t="s">
        <v>26</v>
      </c>
      <c r="E97" s="66" t="s">
        <v>27</v>
      </c>
      <c r="J97" s="29"/>
      <c r="K97" s="49"/>
      <c r="L97" s="49"/>
      <c r="M97" s="49"/>
      <c r="N97" s="49"/>
      <c r="O97" s="49"/>
    </row>
    <row r="98" spans="1:15">
      <c r="A98" s="47" t="s">
        <v>12</v>
      </c>
      <c r="B98" s="47" t="s">
        <v>28</v>
      </c>
      <c r="D98" s="29" t="s">
        <v>29</v>
      </c>
      <c r="E98" s="66" t="s">
        <v>30</v>
      </c>
      <c r="J98" s="29"/>
      <c r="K98" s="49"/>
      <c r="L98" s="49"/>
      <c r="M98" s="49"/>
      <c r="N98" s="49"/>
      <c r="O98" s="49"/>
    </row>
    <row r="99" spans="1:15">
      <c r="A99" s="47" t="s">
        <v>31</v>
      </c>
      <c r="B99" s="47" t="s">
        <v>32</v>
      </c>
      <c r="D99" s="62" t="s">
        <v>48</v>
      </c>
      <c r="E99" s="67" t="s">
        <v>49</v>
      </c>
      <c r="J99" s="29"/>
      <c r="K99" s="49"/>
      <c r="L99" s="49"/>
      <c r="M99" s="49"/>
      <c r="N99" s="49"/>
      <c r="O99" s="49"/>
    </row>
    <row r="100" spans="1:15">
      <c r="A100" s="47" t="s">
        <v>33</v>
      </c>
      <c r="B100" s="47" t="s">
        <v>34</v>
      </c>
      <c r="D100" s="68" t="s">
        <v>35</v>
      </c>
      <c r="E100" s="48" t="s">
        <v>36</v>
      </c>
      <c r="J100" s="29"/>
      <c r="K100" s="49"/>
      <c r="L100" s="49"/>
      <c r="M100" s="49"/>
      <c r="N100" s="49"/>
      <c r="O100" s="49"/>
    </row>
    <row r="101" spans="1:15">
      <c r="J101" s="29"/>
      <c r="K101" s="49"/>
      <c r="L101" s="49"/>
      <c r="M101" s="49"/>
      <c r="N101" s="49"/>
      <c r="O101" s="49"/>
    </row>
    <row r="102" spans="1:15">
      <c r="I102" s="97"/>
      <c r="J102" s="97"/>
      <c r="K102" s="24"/>
      <c r="L102" s="24"/>
      <c r="M102" s="24"/>
      <c r="N102" s="24"/>
      <c r="O102" s="24"/>
    </row>
  </sheetData>
  <sheetProtection algorithmName="SHA-512" hashValue="zMH+iBAiLomwwWPFSE4uA0NHTyfqciRg1PtyIcwu8UUkm2Fhqz/HYzGKa5jwMkGbXWABaZj01dLJot4jVbh37w==" saltValue="1oFkRnL73vfR6N9QjJdNSw==" spinCount="100000" sheet="1" objects="1" scenarios="1" formatColumns="0" formatRows="0" autoFilter="0"/>
  <autoFilter ref="A9:U90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87" priority="3">
      <formula>$A$1&lt;&gt;""</formula>
    </cfRule>
  </conditionalFormatting>
  <conditionalFormatting sqref="A93:O93">
    <cfRule type="expression" dxfId="186" priority="2">
      <formula>IF(SUBTOTAL(103,$A:$A)=COUNTA($A:$A),TRUE,FALSE)</formula>
    </cfRule>
  </conditionalFormatting>
  <conditionalFormatting sqref="B11:I16 B17:H18 B19:I23 B24:H24 B25:I34 B35:H35 B36:I43 B44:H45 B46:I90">
    <cfRule type="expression" dxfId="185" priority="4">
      <formula>AND(NOT(ISBLANK($E$8)),SEARCH($E$8,$B11&amp;$C11&amp;$D11&amp;$E11&amp;$F11&amp;$G11&amp;$H11))</formula>
    </cfRule>
    <cfRule type="expression" dxfId="184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83" priority="1">
      <formula>F4&lt;&gt;""</formula>
    </cfRule>
  </conditionalFormatting>
  <conditionalFormatting sqref="K4">
    <cfRule type="expression" dxfId="182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5C91-D2C8-4B1E-9788-6CDAF4DA8F62}">
  <sheetPr>
    <tabColor theme="5" tint="0.59999389629810485"/>
  </sheetPr>
  <dimension ref="A1:S23"/>
  <sheetViews>
    <sheetView zoomScale="115" zoomScaleNormal="115" workbookViewId="0">
      <pane ySplit="9" topLeftCell="A10" activePane="bottomLeft" state="frozen"/>
      <selection activeCell="F38" sqref="F37:F38"/>
      <selection pane="bottomLeft" activeCell="B6" sqref="B6"/>
    </sheetView>
  </sheetViews>
  <sheetFormatPr baseColWidth="10" defaultColWidth="11.42578125" defaultRowHeight="11.25"/>
  <cols>
    <col min="1" max="1" width="6.42578125" style="156" customWidth="1"/>
    <col min="2" max="2" width="25.5703125" style="156" customWidth="1"/>
    <col min="3" max="3" width="8.28515625" style="160" bestFit="1" customWidth="1"/>
    <col min="4" max="4" width="7.42578125" style="165" bestFit="1" customWidth="1"/>
    <col min="5" max="5" width="19.7109375" style="160" bestFit="1" customWidth="1"/>
    <col min="6" max="6" width="12.7109375" style="160" bestFit="1" customWidth="1"/>
    <col min="7" max="7" width="7" style="160" customWidth="1"/>
    <col min="8" max="8" width="10.140625" style="160" customWidth="1"/>
    <col min="9" max="9" width="11.28515625" style="161" customWidth="1"/>
    <col min="10" max="10" width="10.5703125" style="159" customWidth="1"/>
    <col min="11" max="11" width="9.42578125" style="159" customWidth="1"/>
    <col min="12" max="12" width="9.42578125" style="160" customWidth="1"/>
    <col min="13" max="13" width="9.42578125" style="159" customWidth="1"/>
    <col min="14" max="14" width="9.42578125" style="160" customWidth="1"/>
    <col min="15" max="15" width="9.42578125" style="159" customWidth="1"/>
    <col min="16" max="16" width="9.42578125" style="160" customWidth="1"/>
    <col min="17" max="17" width="13.28515625" style="160" customWidth="1"/>
    <col min="18" max="18" width="12.7109375" style="160" customWidth="1"/>
    <col min="19" max="19" width="20.42578125" style="160" customWidth="1"/>
    <col min="20" max="205" width="11.42578125" style="160"/>
    <col min="206" max="206" width="6.5703125" style="160" customWidth="1"/>
    <col min="207" max="207" width="10.5703125" style="160" customWidth="1"/>
    <col min="208" max="208" width="16.85546875" style="160" customWidth="1"/>
    <col min="209" max="209" width="12" style="160" customWidth="1"/>
    <col min="210" max="210" width="9.140625" style="160" customWidth="1"/>
    <col min="211" max="211" width="7.85546875" style="160" customWidth="1"/>
    <col min="212" max="212" width="5" style="160" customWidth="1"/>
    <col min="213" max="213" width="8" style="160" customWidth="1"/>
    <col min="214" max="214" width="8.85546875" style="160" customWidth="1"/>
    <col min="215" max="215" width="9.140625" style="160" customWidth="1"/>
    <col min="216" max="217" width="10.140625" style="160" customWidth="1"/>
    <col min="218" max="218" width="6.5703125" style="160" customWidth="1"/>
    <col min="219" max="219" width="11.140625" style="160" customWidth="1"/>
    <col min="220" max="220" width="22.140625" style="160" customWidth="1"/>
    <col min="221" max="461" width="11.42578125" style="160"/>
    <col min="462" max="462" width="6.5703125" style="160" customWidth="1"/>
    <col min="463" max="463" width="10.5703125" style="160" customWidth="1"/>
    <col min="464" max="464" width="16.85546875" style="160" customWidth="1"/>
    <col min="465" max="465" width="12" style="160" customWidth="1"/>
    <col min="466" max="466" width="9.140625" style="160" customWidth="1"/>
    <col min="467" max="467" width="7.85546875" style="160" customWidth="1"/>
    <col min="468" max="468" width="5" style="160" customWidth="1"/>
    <col min="469" max="469" width="8" style="160" customWidth="1"/>
    <col min="470" max="470" width="8.85546875" style="160" customWidth="1"/>
    <col min="471" max="471" width="9.140625" style="160" customWidth="1"/>
    <col min="472" max="473" width="10.140625" style="160" customWidth="1"/>
    <col min="474" max="474" width="6.5703125" style="160" customWidth="1"/>
    <col min="475" max="475" width="11.140625" style="160" customWidth="1"/>
    <col min="476" max="476" width="22.140625" style="160" customWidth="1"/>
    <col min="477" max="717" width="11.42578125" style="160"/>
    <col min="718" max="718" width="6.5703125" style="160" customWidth="1"/>
    <col min="719" max="719" width="10.5703125" style="160" customWidth="1"/>
    <col min="720" max="720" width="16.85546875" style="160" customWidth="1"/>
    <col min="721" max="721" width="12" style="160" customWidth="1"/>
    <col min="722" max="722" width="9.140625" style="160" customWidth="1"/>
    <col min="723" max="723" width="7.85546875" style="160" customWidth="1"/>
    <col min="724" max="724" width="5" style="160" customWidth="1"/>
    <col min="725" max="725" width="8" style="160" customWidth="1"/>
    <col min="726" max="726" width="8.85546875" style="160" customWidth="1"/>
    <col min="727" max="727" width="9.140625" style="160" customWidth="1"/>
    <col min="728" max="729" width="10.140625" style="160" customWidth="1"/>
    <col min="730" max="730" width="6.5703125" style="160" customWidth="1"/>
    <col min="731" max="731" width="11.140625" style="160" customWidth="1"/>
    <col min="732" max="732" width="22.140625" style="160" customWidth="1"/>
    <col min="733" max="973" width="11.42578125" style="160"/>
    <col min="974" max="974" width="6.5703125" style="160" customWidth="1"/>
    <col min="975" max="975" width="10.5703125" style="160" customWidth="1"/>
    <col min="976" max="976" width="16.85546875" style="160" customWidth="1"/>
    <col min="977" max="977" width="12" style="160" customWidth="1"/>
    <col min="978" max="978" width="9.140625" style="160" customWidth="1"/>
    <col min="979" max="979" width="7.85546875" style="160" customWidth="1"/>
    <col min="980" max="980" width="5" style="160" customWidth="1"/>
    <col min="981" max="981" width="8" style="160" customWidth="1"/>
    <col min="982" max="982" width="8.85546875" style="160" customWidth="1"/>
    <col min="983" max="983" width="9.140625" style="160" customWidth="1"/>
    <col min="984" max="985" width="10.140625" style="160" customWidth="1"/>
    <col min="986" max="986" width="6.5703125" style="160" customWidth="1"/>
    <col min="987" max="987" width="11.140625" style="160" customWidth="1"/>
    <col min="988" max="988" width="22.140625" style="160" customWidth="1"/>
    <col min="989" max="1229" width="11.42578125" style="160"/>
    <col min="1230" max="1230" width="6.5703125" style="160" customWidth="1"/>
    <col min="1231" max="1231" width="10.5703125" style="160" customWidth="1"/>
    <col min="1232" max="1232" width="16.85546875" style="160" customWidth="1"/>
    <col min="1233" max="1233" width="12" style="160" customWidth="1"/>
    <col min="1234" max="1234" width="9.140625" style="160" customWidth="1"/>
    <col min="1235" max="1235" width="7.85546875" style="160" customWidth="1"/>
    <col min="1236" max="1236" width="5" style="160" customWidth="1"/>
    <col min="1237" max="1237" width="8" style="160" customWidth="1"/>
    <col min="1238" max="1238" width="8.85546875" style="160" customWidth="1"/>
    <col min="1239" max="1239" width="9.140625" style="160" customWidth="1"/>
    <col min="1240" max="1241" width="10.140625" style="160" customWidth="1"/>
    <col min="1242" max="1242" width="6.5703125" style="160" customWidth="1"/>
    <col min="1243" max="1243" width="11.140625" style="160" customWidth="1"/>
    <col min="1244" max="1244" width="22.140625" style="160" customWidth="1"/>
    <col min="1245" max="1485" width="11.42578125" style="160"/>
    <col min="1486" max="1486" width="6.5703125" style="160" customWidth="1"/>
    <col min="1487" max="1487" width="10.5703125" style="160" customWidth="1"/>
    <col min="1488" max="1488" width="16.85546875" style="160" customWidth="1"/>
    <col min="1489" max="1489" width="12" style="160" customWidth="1"/>
    <col min="1490" max="1490" width="9.140625" style="160" customWidth="1"/>
    <col min="1491" max="1491" width="7.85546875" style="160" customWidth="1"/>
    <col min="1492" max="1492" width="5" style="160" customWidth="1"/>
    <col min="1493" max="1493" width="8" style="160" customWidth="1"/>
    <col min="1494" max="1494" width="8.85546875" style="160" customWidth="1"/>
    <col min="1495" max="1495" width="9.140625" style="160" customWidth="1"/>
    <col min="1496" max="1497" width="10.140625" style="160" customWidth="1"/>
    <col min="1498" max="1498" width="6.5703125" style="160" customWidth="1"/>
    <col min="1499" max="1499" width="11.140625" style="160" customWidth="1"/>
    <col min="1500" max="1500" width="22.140625" style="160" customWidth="1"/>
    <col min="1501" max="1741" width="11.42578125" style="160"/>
    <col min="1742" max="1742" width="6.5703125" style="160" customWidth="1"/>
    <col min="1743" max="1743" width="10.5703125" style="160" customWidth="1"/>
    <col min="1744" max="1744" width="16.85546875" style="160" customWidth="1"/>
    <col min="1745" max="1745" width="12" style="160" customWidth="1"/>
    <col min="1746" max="1746" width="9.140625" style="160" customWidth="1"/>
    <col min="1747" max="1747" width="7.85546875" style="160" customWidth="1"/>
    <col min="1748" max="1748" width="5" style="160" customWidth="1"/>
    <col min="1749" max="1749" width="8" style="160" customWidth="1"/>
    <col min="1750" max="1750" width="8.85546875" style="160" customWidth="1"/>
    <col min="1751" max="1751" width="9.140625" style="160" customWidth="1"/>
    <col min="1752" max="1753" width="10.140625" style="160" customWidth="1"/>
    <col min="1754" max="1754" width="6.5703125" style="160" customWidth="1"/>
    <col min="1755" max="1755" width="11.140625" style="160" customWidth="1"/>
    <col min="1756" max="1756" width="22.140625" style="160" customWidth="1"/>
    <col min="1757" max="1997" width="11.42578125" style="160"/>
    <col min="1998" max="1998" width="6.5703125" style="160" customWidth="1"/>
    <col min="1999" max="1999" width="10.5703125" style="160" customWidth="1"/>
    <col min="2000" max="2000" width="16.85546875" style="160" customWidth="1"/>
    <col min="2001" max="2001" width="12" style="160" customWidth="1"/>
    <col min="2002" max="2002" width="9.140625" style="160" customWidth="1"/>
    <col min="2003" max="2003" width="7.85546875" style="160" customWidth="1"/>
    <col min="2004" max="2004" width="5" style="160" customWidth="1"/>
    <col min="2005" max="2005" width="8" style="160" customWidth="1"/>
    <col min="2006" max="2006" width="8.85546875" style="160" customWidth="1"/>
    <col min="2007" max="2007" width="9.140625" style="160" customWidth="1"/>
    <col min="2008" max="2009" width="10.140625" style="160" customWidth="1"/>
    <col min="2010" max="2010" width="6.5703125" style="160" customWidth="1"/>
    <col min="2011" max="2011" width="11.140625" style="160" customWidth="1"/>
    <col min="2012" max="2012" width="22.140625" style="160" customWidth="1"/>
    <col min="2013" max="2253" width="11.42578125" style="160"/>
    <col min="2254" max="2254" width="6.5703125" style="160" customWidth="1"/>
    <col min="2255" max="2255" width="10.5703125" style="160" customWidth="1"/>
    <col min="2256" max="2256" width="16.85546875" style="160" customWidth="1"/>
    <col min="2257" max="2257" width="12" style="160" customWidth="1"/>
    <col min="2258" max="2258" width="9.140625" style="160" customWidth="1"/>
    <col min="2259" max="2259" width="7.85546875" style="160" customWidth="1"/>
    <col min="2260" max="2260" width="5" style="160" customWidth="1"/>
    <col min="2261" max="2261" width="8" style="160" customWidth="1"/>
    <col min="2262" max="2262" width="8.85546875" style="160" customWidth="1"/>
    <col min="2263" max="2263" width="9.140625" style="160" customWidth="1"/>
    <col min="2264" max="2265" width="10.140625" style="160" customWidth="1"/>
    <col min="2266" max="2266" width="6.5703125" style="160" customWidth="1"/>
    <col min="2267" max="2267" width="11.140625" style="160" customWidth="1"/>
    <col min="2268" max="2268" width="22.140625" style="160" customWidth="1"/>
    <col min="2269" max="2509" width="11.42578125" style="160"/>
    <col min="2510" max="2510" width="6.5703125" style="160" customWidth="1"/>
    <col min="2511" max="2511" width="10.5703125" style="160" customWidth="1"/>
    <col min="2512" max="2512" width="16.85546875" style="160" customWidth="1"/>
    <col min="2513" max="2513" width="12" style="160" customWidth="1"/>
    <col min="2514" max="2514" width="9.140625" style="160" customWidth="1"/>
    <col min="2515" max="2515" width="7.85546875" style="160" customWidth="1"/>
    <col min="2516" max="2516" width="5" style="160" customWidth="1"/>
    <col min="2517" max="2517" width="8" style="160" customWidth="1"/>
    <col min="2518" max="2518" width="8.85546875" style="160" customWidth="1"/>
    <col min="2519" max="2519" width="9.140625" style="160" customWidth="1"/>
    <col min="2520" max="2521" width="10.140625" style="160" customWidth="1"/>
    <col min="2522" max="2522" width="6.5703125" style="160" customWidth="1"/>
    <col min="2523" max="2523" width="11.140625" style="160" customWidth="1"/>
    <col min="2524" max="2524" width="22.140625" style="160" customWidth="1"/>
    <col min="2525" max="2765" width="11.42578125" style="160"/>
    <col min="2766" max="2766" width="6.5703125" style="160" customWidth="1"/>
    <col min="2767" max="2767" width="10.5703125" style="160" customWidth="1"/>
    <col min="2768" max="2768" width="16.85546875" style="160" customWidth="1"/>
    <col min="2769" max="2769" width="12" style="160" customWidth="1"/>
    <col min="2770" max="2770" width="9.140625" style="160" customWidth="1"/>
    <col min="2771" max="2771" width="7.85546875" style="160" customWidth="1"/>
    <col min="2772" max="2772" width="5" style="160" customWidth="1"/>
    <col min="2773" max="2773" width="8" style="160" customWidth="1"/>
    <col min="2774" max="2774" width="8.85546875" style="160" customWidth="1"/>
    <col min="2775" max="2775" width="9.140625" style="160" customWidth="1"/>
    <col min="2776" max="2777" width="10.140625" style="160" customWidth="1"/>
    <col min="2778" max="2778" width="6.5703125" style="160" customWidth="1"/>
    <col min="2779" max="2779" width="11.140625" style="160" customWidth="1"/>
    <col min="2780" max="2780" width="22.140625" style="160" customWidth="1"/>
    <col min="2781" max="3021" width="11.42578125" style="160"/>
    <col min="3022" max="3022" width="6.5703125" style="160" customWidth="1"/>
    <col min="3023" max="3023" width="10.5703125" style="160" customWidth="1"/>
    <col min="3024" max="3024" width="16.85546875" style="160" customWidth="1"/>
    <col min="3025" max="3025" width="12" style="160" customWidth="1"/>
    <col min="3026" max="3026" width="9.140625" style="160" customWidth="1"/>
    <col min="3027" max="3027" width="7.85546875" style="160" customWidth="1"/>
    <col min="3028" max="3028" width="5" style="160" customWidth="1"/>
    <col min="3029" max="3029" width="8" style="160" customWidth="1"/>
    <col min="3030" max="3030" width="8.85546875" style="160" customWidth="1"/>
    <col min="3031" max="3031" width="9.140625" style="160" customWidth="1"/>
    <col min="3032" max="3033" width="10.140625" style="160" customWidth="1"/>
    <col min="3034" max="3034" width="6.5703125" style="160" customWidth="1"/>
    <col min="3035" max="3035" width="11.140625" style="160" customWidth="1"/>
    <col min="3036" max="3036" width="22.140625" style="160" customWidth="1"/>
    <col min="3037" max="3277" width="11.42578125" style="160"/>
    <col min="3278" max="3278" width="6.5703125" style="160" customWidth="1"/>
    <col min="3279" max="3279" width="10.5703125" style="160" customWidth="1"/>
    <col min="3280" max="3280" width="16.85546875" style="160" customWidth="1"/>
    <col min="3281" max="3281" width="12" style="160" customWidth="1"/>
    <col min="3282" max="3282" width="9.140625" style="160" customWidth="1"/>
    <col min="3283" max="3283" width="7.85546875" style="160" customWidth="1"/>
    <col min="3284" max="3284" width="5" style="160" customWidth="1"/>
    <col min="3285" max="3285" width="8" style="160" customWidth="1"/>
    <col min="3286" max="3286" width="8.85546875" style="160" customWidth="1"/>
    <col min="3287" max="3287" width="9.140625" style="160" customWidth="1"/>
    <col min="3288" max="3289" width="10.140625" style="160" customWidth="1"/>
    <col min="3290" max="3290" width="6.5703125" style="160" customWidth="1"/>
    <col min="3291" max="3291" width="11.140625" style="160" customWidth="1"/>
    <col min="3292" max="3292" width="22.140625" style="160" customWidth="1"/>
    <col min="3293" max="3533" width="11.42578125" style="160"/>
    <col min="3534" max="3534" width="6.5703125" style="160" customWidth="1"/>
    <col min="3535" max="3535" width="10.5703125" style="160" customWidth="1"/>
    <col min="3536" max="3536" width="16.85546875" style="160" customWidth="1"/>
    <col min="3537" max="3537" width="12" style="160" customWidth="1"/>
    <col min="3538" max="3538" width="9.140625" style="160" customWidth="1"/>
    <col min="3539" max="3539" width="7.85546875" style="160" customWidth="1"/>
    <col min="3540" max="3540" width="5" style="160" customWidth="1"/>
    <col min="3541" max="3541" width="8" style="160" customWidth="1"/>
    <col min="3542" max="3542" width="8.85546875" style="160" customWidth="1"/>
    <col min="3543" max="3543" width="9.140625" style="160" customWidth="1"/>
    <col min="3544" max="3545" width="10.140625" style="160" customWidth="1"/>
    <col min="3546" max="3546" width="6.5703125" style="160" customWidth="1"/>
    <col min="3547" max="3547" width="11.140625" style="160" customWidth="1"/>
    <col min="3548" max="3548" width="22.140625" style="160" customWidth="1"/>
    <col min="3549" max="3789" width="11.42578125" style="160"/>
    <col min="3790" max="3790" width="6.5703125" style="160" customWidth="1"/>
    <col min="3791" max="3791" width="10.5703125" style="160" customWidth="1"/>
    <col min="3792" max="3792" width="16.85546875" style="160" customWidth="1"/>
    <col min="3793" max="3793" width="12" style="160" customWidth="1"/>
    <col min="3794" max="3794" width="9.140625" style="160" customWidth="1"/>
    <col min="3795" max="3795" width="7.85546875" style="160" customWidth="1"/>
    <col min="3796" max="3796" width="5" style="160" customWidth="1"/>
    <col min="3797" max="3797" width="8" style="160" customWidth="1"/>
    <col min="3798" max="3798" width="8.85546875" style="160" customWidth="1"/>
    <col min="3799" max="3799" width="9.140625" style="160" customWidth="1"/>
    <col min="3800" max="3801" width="10.140625" style="160" customWidth="1"/>
    <col min="3802" max="3802" width="6.5703125" style="160" customWidth="1"/>
    <col min="3803" max="3803" width="11.140625" style="160" customWidth="1"/>
    <col min="3804" max="3804" width="22.140625" style="160" customWidth="1"/>
    <col min="3805" max="4045" width="11.42578125" style="160"/>
    <col min="4046" max="4046" width="6.5703125" style="160" customWidth="1"/>
    <col min="4047" max="4047" width="10.5703125" style="160" customWidth="1"/>
    <col min="4048" max="4048" width="16.85546875" style="160" customWidth="1"/>
    <col min="4049" max="4049" width="12" style="160" customWidth="1"/>
    <col min="4050" max="4050" width="9.140625" style="160" customWidth="1"/>
    <col min="4051" max="4051" width="7.85546875" style="160" customWidth="1"/>
    <col min="4052" max="4052" width="5" style="160" customWidth="1"/>
    <col min="4053" max="4053" width="8" style="160" customWidth="1"/>
    <col min="4054" max="4054" width="8.85546875" style="160" customWidth="1"/>
    <col min="4055" max="4055" width="9.140625" style="160" customWidth="1"/>
    <col min="4056" max="4057" width="10.140625" style="160" customWidth="1"/>
    <col min="4058" max="4058" width="6.5703125" style="160" customWidth="1"/>
    <col min="4059" max="4059" width="11.140625" style="160" customWidth="1"/>
    <col min="4060" max="4060" width="22.140625" style="160" customWidth="1"/>
    <col min="4061" max="4301" width="11.42578125" style="160"/>
    <col min="4302" max="4302" width="6.5703125" style="160" customWidth="1"/>
    <col min="4303" max="4303" width="10.5703125" style="160" customWidth="1"/>
    <col min="4304" max="4304" width="16.85546875" style="160" customWidth="1"/>
    <col min="4305" max="4305" width="12" style="160" customWidth="1"/>
    <col min="4306" max="4306" width="9.140625" style="160" customWidth="1"/>
    <col min="4307" max="4307" width="7.85546875" style="160" customWidth="1"/>
    <col min="4308" max="4308" width="5" style="160" customWidth="1"/>
    <col min="4309" max="4309" width="8" style="160" customWidth="1"/>
    <col min="4310" max="4310" width="8.85546875" style="160" customWidth="1"/>
    <col min="4311" max="4311" width="9.140625" style="160" customWidth="1"/>
    <col min="4312" max="4313" width="10.140625" style="160" customWidth="1"/>
    <col min="4314" max="4314" width="6.5703125" style="160" customWidth="1"/>
    <col min="4315" max="4315" width="11.140625" style="160" customWidth="1"/>
    <col min="4316" max="4316" width="22.140625" style="160" customWidth="1"/>
    <col min="4317" max="4557" width="11.42578125" style="160"/>
    <col min="4558" max="4558" width="6.5703125" style="160" customWidth="1"/>
    <col min="4559" max="4559" width="10.5703125" style="160" customWidth="1"/>
    <col min="4560" max="4560" width="16.85546875" style="160" customWidth="1"/>
    <col min="4561" max="4561" width="12" style="160" customWidth="1"/>
    <col min="4562" max="4562" width="9.140625" style="160" customWidth="1"/>
    <col min="4563" max="4563" width="7.85546875" style="160" customWidth="1"/>
    <col min="4564" max="4564" width="5" style="160" customWidth="1"/>
    <col min="4565" max="4565" width="8" style="160" customWidth="1"/>
    <col min="4566" max="4566" width="8.85546875" style="160" customWidth="1"/>
    <col min="4567" max="4567" width="9.140625" style="160" customWidth="1"/>
    <col min="4568" max="4569" width="10.140625" style="160" customWidth="1"/>
    <col min="4570" max="4570" width="6.5703125" style="160" customWidth="1"/>
    <col min="4571" max="4571" width="11.140625" style="160" customWidth="1"/>
    <col min="4572" max="4572" width="22.140625" style="160" customWidth="1"/>
    <col min="4573" max="4813" width="11.42578125" style="160"/>
    <col min="4814" max="4814" width="6.5703125" style="160" customWidth="1"/>
    <col min="4815" max="4815" width="10.5703125" style="160" customWidth="1"/>
    <col min="4816" max="4816" width="16.85546875" style="160" customWidth="1"/>
    <col min="4817" max="4817" width="12" style="160" customWidth="1"/>
    <col min="4818" max="4818" width="9.140625" style="160" customWidth="1"/>
    <col min="4819" max="4819" width="7.85546875" style="160" customWidth="1"/>
    <col min="4820" max="4820" width="5" style="160" customWidth="1"/>
    <col min="4821" max="4821" width="8" style="160" customWidth="1"/>
    <col min="4822" max="4822" width="8.85546875" style="160" customWidth="1"/>
    <col min="4823" max="4823" width="9.140625" style="160" customWidth="1"/>
    <col min="4824" max="4825" width="10.140625" style="160" customWidth="1"/>
    <col min="4826" max="4826" width="6.5703125" style="160" customWidth="1"/>
    <col min="4827" max="4827" width="11.140625" style="160" customWidth="1"/>
    <col min="4828" max="4828" width="22.140625" style="160" customWidth="1"/>
    <col min="4829" max="5069" width="11.42578125" style="160"/>
    <col min="5070" max="5070" width="6.5703125" style="160" customWidth="1"/>
    <col min="5071" max="5071" width="10.5703125" style="160" customWidth="1"/>
    <col min="5072" max="5072" width="16.85546875" style="160" customWidth="1"/>
    <col min="5073" max="5073" width="12" style="160" customWidth="1"/>
    <col min="5074" max="5074" width="9.140625" style="160" customWidth="1"/>
    <col min="5075" max="5075" width="7.85546875" style="160" customWidth="1"/>
    <col min="5076" max="5076" width="5" style="160" customWidth="1"/>
    <col min="5077" max="5077" width="8" style="160" customWidth="1"/>
    <col min="5078" max="5078" width="8.85546875" style="160" customWidth="1"/>
    <col min="5079" max="5079" width="9.140625" style="160" customWidth="1"/>
    <col min="5080" max="5081" width="10.140625" style="160" customWidth="1"/>
    <col min="5082" max="5082" width="6.5703125" style="160" customWidth="1"/>
    <col min="5083" max="5083" width="11.140625" style="160" customWidth="1"/>
    <col min="5084" max="5084" width="22.140625" style="160" customWidth="1"/>
    <col min="5085" max="5325" width="11.42578125" style="160"/>
    <col min="5326" max="5326" width="6.5703125" style="160" customWidth="1"/>
    <col min="5327" max="5327" width="10.5703125" style="160" customWidth="1"/>
    <col min="5328" max="5328" width="16.85546875" style="160" customWidth="1"/>
    <col min="5329" max="5329" width="12" style="160" customWidth="1"/>
    <col min="5330" max="5330" width="9.140625" style="160" customWidth="1"/>
    <col min="5331" max="5331" width="7.85546875" style="160" customWidth="1"/>
    <col min="5332" max="5332" width="5" style="160" customWidth="1"/>
    <col min="5333" max="5333" width="8" style="160" customWidth="1"/>
    <col min="5334" max="5334" width="8.85546875" style="160" customWidth="1"/>
    <col min="5335" max="5335" width="9.140625" style="160" customWidth="1"/>
    <col min="5336" max="5337" width="10.140625" style="160" customWidth="1"/>
    <col min="5338" max="5338" width="6.5703125" style="160" customWidth="1"/>
    <col min="5339" max="5339" width="11.140625" style="160" customWidth="1"/>
    <col min="5340" max="5340" width="22.140625" style="160" customWidth="1"/>
    <col min="5341" max="5581" width="11.42578125" style="160"/>
    <col min="5582" max="5582" width="6.5703125" style="160" customWidth="1"/>
    <col min="5583" max="5583" width="10.5703125" style="160" customWidth="1"/>
    <col min="5584" max="5584" width="16.85546875" style="160" customWidth="1"/>
    <col min="5585" max="5585" width="12" style="160" customWidth="1"/>
    <col min="5586" max="5586" width="9.140625" style="160" customWidth="1"/>
    <col min="5587" max="5587" width="7.85546875" style="160" customWidth="1"/>
    <col min="5588" max="5588" width="5" style="160" customWidth="1"/>
    <col min="5589" max="5589" width="8" style="160" customWidth="1"/>
    <col min="5590" max="5590" width="8.85546875" style="160" customWidth="1"/>
    <col min="5591" max="5591" width="9.140625" style="160" customWidth="1"/>
    <col min="5592" max="5593" width="10.140625" style="160" customWidth="1"/>
    <col min="5594" max="5594" width="6.5703125" style="160" customWidth="1"/>
    <col min="5595" max="5595" width="11.140625" style="160" customWidth="1"/>
    <col min="5596" max="5596" width="22.140625" style="160" customWidth="1"/>
    <col min="5597" max="5837" width="11.42578125" style="160"/>
    <col min="5838" max="5838" width="6.5703125" style="160" customWidth="1"/>
    <col min="5839" max="5839" width="10.5703125" style="160" customWidth="1"/>
    <col min="5840" max="5840" width="16.85546875" style="160" customWidth="1"/>
    <col min="5841" max="5841" width="12" style="160" customWidth="1"/>
    <col min="5842" max="5842" width="9.140625" style="160" customWidth="1"/>
    <col min="5843" max="5843" width="7.85546875" style="160" customWidth="1"/>
    <col min="5844" max="5844" width="5" style="160" customWidth="1"/>
    <col min="5845" max="5845" width="8" style="160" customWidth="1"/>
    <col min="5846" max="5846" width="8.85546875" style="160" customWidth="1"/>
    <col min="5847" max="5847" width="9.140625" style="160" customWidth="1"/>
    <col min="5848" max="5849" width="10.140625" style="160" customWidth="1"/>
    <col min="5850" max="5850" width="6.5703125" style="160" customWidth="1"/>
    <col min="5851" max="5851" width="11.140625" style="160" customWidth="1"/>
    <col min="5852" max="5852" width="22.140625" style="160" customWidth="1"/>
    <col min="5853" max="6093" width="11.42578125" style="160"/>
    <col min="6094" max="6094" width="6.5703125" style="160" customWidth="1"/>
    <col min="6095" max="6095" width="10.5703125" style="160" customWidth="1"/>
    <col min="6096" max="6096" width="16.85546875" style="160" customWidth="1"/>
    <col min="6097" max="6097" width="12" style="160" customWidth="1"/>
    <col min="6098" max="6098" width="9.140625" style="160" customWidth="1"/>
    <col min="6099" max="6099" width="7.85546875" style="160" customWidth="1"/>
    <col min="6100" max="6100" width="5" style="160" customWidth="1"/>
    <col min="6101" max="6101" width="8" style="160" customWidth="1"/>
    <col min="6102" max="6102" width="8.85546875" style="160" customWidth="1"/>
    <col min="6103" max="6103" width="9.140625" style="160" customWidth="1"/>
    <col min="6104" max="6105" width="10.140625" style="160" customWidth="1"/>
    <col min="6106" max="6106" width="6.5703125" style="160" customWidth="1"/>
    <col min="6107" max="6107" width="11.140625" style="160" customWidth="1"/>
    <col min="6108" max="6108" width="22.140625" style="160" customWidth="1"/>
    <col min="6109" max="6349" width="11.42578125" style="160"/>
    <col min="6350" max="6350" width="6.5703125" style="160" customWidth="1"/>
    <col min="6351" max="6351" width="10.5703125" style="160" customWidth="1"/>
    <col min="6352" max="6352" width="16.85546875" style="160" customWidth="1"/>
    <col min="6353" max="6353" width="12" style="160" customWidth="1"/>
    <col min="6354" max="6354" width="9.140625" style="160" customWidth="1"/>
    <col min="6355" max="6355" width="7.85546875" style="160" customWidth="1"/>
    <col min="6356" max="6356" width="5" style="160" customWidth="1"/>
    <col min="6357" max="6357" width="8" style="160" customWidth="1"/>
    <col min="6358" max="6358" width="8.85546875" style="160" customWidth="1"/>
    <col min="6359" max="6359" width="9.140625" style="160" customWidth="1"/>
    <col min="6360" max="6361" width="10.140625" style="160" customWidth="1"/>
    <col min="6362" max="6362" width="6.5703125" style="160" customWidth="1"/>
    <col min="6363" max="6363" width="11.140625" style="160" customWidth="1"/>
    <col min="6364" max="6364" width="22.140625" style="160" customWidth="1"/>
    <col min="6365" max="6605" width="11.42578125" style="160"/>
    <col min="6606" max="6606" width="6.5703125" style="160" customWidth="1"/>
    <col min="6607" max="6607" width="10.5703125" style="160" customWidth="1"/>
    <col min="6608" max="6608" width="16.85546875" style="160" customWidth="1"/>
    <col min="6609" max="6609" width="12" style="160" customWidth="1"/>
    <col min="6610" max="6610" width="9.140625" style="160" customWidth="1"/>
    <col min="6611" max="6611" width="7.85546875" style="160" customWidth="1"/>
    <col min="6612" max="6612" width="5" style="160" customWidth="1"/>
    <col min="6613" max="6613" width="8" style="160" customWidth="1"/>
    <col min="6614" max="6614" width="8.85546875" style="160" customWidth="1"/>
    <col min="6615" max="6615" width="9.140625" style="160" customWidth="1"/>
    <col min="6616" max="6617" width="10.140625" style="160" customWidth="1"/>
    <col min="6618" max="6618" width="6.5703125" style="160" customWidth="1"/>
    <col min="6619" max="6619" width="11.140625" style="160" customWidth="1"/>
    <col min="6620" max="6620" width="22.140625" style="160" customWidth="1"/>
    <col min="6621" max="6861" width="11.42578125" style="160"/>
    <col min="6862" max="6862" width="6.5703125" style="160" customWidth="1"/>
    <col min="6863" max="6863" width="10.5703125" style="160" customWidth="1"/>
    <col min="6864" max="6864" width="16.85546875" style="160" customWidth="1"/>
    <col min="6865" max="6865" width="12" style="160" customWidth="1"/>
    <col min="6866" max="6866" width="9.140625" style="160" customWidth="1"/>
    <col min="6867" max="6867" width="7.85546875" style="160" customWidth="1"/>
    <col min="6868" max="6868" width="5" style="160" customWidth="1"/>
    <col min="6869" max="6869" width="8" style="160" customWidth="1"/>
    <col min="6870" max="6870" width="8.85546875" style="160" customWidth="1"/>
    <col min="6871" max="6871" width="9.140625" style="160" customWidth="1"/>
    <col min="6872" max="6873" width="10.140625" style="160" customWidth="1"/>
    <col min="6874" max="6874" width="6.5703125" style="160" customWidth="1"/>
    <col min="6875" max="6875" width="11.140625" style="160" customWidth="1"/>
    <col min="6876" max="6876" width="22.140625" style="160" customWidth="1"/>
    <col min="6877" max="7117" width="11.42578125" style="160"/>
    <col min="7118" max="7118" width="6.5703125" style="160" customWidth="1"/>
    <col min="7119" max="7119" width="10.5703125" style="160" customWidth="1"/>
    <col min="7120" max="7120" width="16.85546875" style="160" customWidth="1"/>
    <col min="7121" max="7121" width="12" style="160" customWidth="1"/>
    <col min="7122" max="7122" width="9.140625" style="160" customWidth="1"/>
    <col min="7123" max="7123" width="7.85546875" style="160" customWidth="1"/>
    <col min="7124" max="7124" width="5" style="160" customWidth="1"/>
    <col min="7125" max="7125" width="8" style="160" customWidth="1"/>
    <col min="7126" max="7126" width="8.85546875" style="160" customWidth="1"/>
    <col min="7127" max="7127" width="9.140625" style="160" customWidth="1"/>
    <col min="7128" max="7129" width="10.140625" style="160" customWidth="1"/>
    <col min="7130" max="7130" width="6.5703125" style="160" customWidth="1"/>
    <col min="7131" max="7131" width="11.140625" style="160" customWidth="1"/>
    <col min="7132" max="7132" width="22.140625" style="160" customWidth="1"/>
    <col min="7133" max="7373" width="11.42578125" style="160"/>
    <col min="7374" max="7374" width="6.5703125" style="160" customWidth="1"/>
    <col min="7375" max="7375" width="10.5703125" style="160" customWidth="1"/>
    <col min="7376" max="7376" width="16.85546875" style="160" customWidth="1"/>
    <col min="7377" max="7377" width="12" style="160" customWidth="1"/>
    <col min="7378" max="7378" width="9.140625" style="160" customWidth="1"/>
    <col min="7379" max="7379" width="7.85546875" style="160" customWidth="1"/>
    <col min="7380" max="7380" width="5" style="160" customWidth="1"/>
    <col min="7381" max="7381" width="8" style="160" customWidth="1"/>
    <col min="7382" max="7382" width="8.85546875" style="160" customWidth="1"/>
    <col min="7383" max="7383" width="9.140625" style="160" customWidth="1"/>
    <col min="7384" max="7385" width="10.140625" style="160" customWidth="1"/>
    <col min="7386" max="7386" width="6.5703125" style="160" customWidth="1"/>
    <col min="7387" max="7387" width="11.140625" style="160" customWidth="1"/>
    <col min="7388" max="7388" width="22.140625" style="160" customWidth="1"/>
    <col min="7389" max="7629" width="11.42578125" style="160"/>
    <col min="7630" max="7630" width="6.5703125" style="160" customWidth="1"/>
    <col min="7631" max="7631" width="10.5703125" style="160" customWidth="1"/>
    <col min="7632" max="7632" width="16.85546875" style="160" customWidth="1"/>
    <col min="7633" max="7633" width="12" style="160" customWidth="1"/>
    <col min="7634" max="7634" width="9.140625" style="160" customWidth="1"/>
    <col min="7635" max="7635" width="7.85546875" style="160" customWidth="1"/>
    <col min="7636" max="7636" width="5" style="160" customWidth="1"/>
    <col min="7637" max="7637" width="8" style="160" customWidth="1"/>
    <col min="7638" max="7638" width="8.85546875" style="160" customWidth="1"/>
    <col min="7639" max="7639" width="9.140625" style="160" customWidth="1"/>
    <col min="7640" max="7641" width="10.140625" style="160" customWidth="1"/>
    <col min="7642" max="7642" width="6.5703125" style="160" customWidth="1"/>
    <col min="7643" max="7643" width="11.140625" style="160" customWidth="1"/>
    <col min="7644" max="7644" width="22.140625" style="160" customWidth="1"/>
    <col min="7645" max="7885" width="11.42578125" style="160"/>
    <col min="7886" max="7886" width="6.5703125" style="160" customWidth="1"/>
    <col min="7887" max="7887" width="10.5703125" style="160" customWidth="1"/>
    <col min="7888" max="7888" width="16.85546875" style="160" customWidth="1"/>
    <col min="7889" max="7889" width="12" style="160" customWidth="1"/>
    <col min="7890" max="7890" width="9.140625" style="160" customWidth="1"/>
    <col min="7891" max="7891" width="7.85546875" style="160" customWidth="1"/>
    <col min="7892" max="7892" width="5" style="160" customWidth="1"/>
    <col min="7893" max="7893" width="8" style="160" customWidth="1"/>
    <col min="7894" max="7894" width="8.85546875" style="160" customWidth="1"/>
    <col min="7895" max="7895" width="9.140625" style="160" customWidth="1"/>
    <col min="7896" max="7897" width="10.140625" style="160" customWidth="1"/>
    <col min="7898" max="7898" width="6.5703125" style="160" customWidth="1"/>
    <col min="7899" max="7899" width="11.140625" style="160" customWidth="1"/>
    <col min="7900" max="7900" width="22.140625" style="160" customWidth="1"/>
    <col min="7901" max="8141" width="11.42578125" style="160"/>
    <col min="8142" max="8142" width="6.5703125" style="160" customWidth="1"/>
    <col min="8143" max="8143" width="10.5703125" style="160" customWidth="1"/>
    <col min="8144" max="8144" width="16.85546875" style="160" customWidth="1"/>
    <col min="8145" max="8145" width="12" style="160" customWidth="1"/>
    <col min="8146" max="8146" width="9.140625" style="160" customWidth="1"/>
    <col min="8147" max="8147" width="7.85546875" style="160" customWidth="1"/>
    <col min="8148" max="8148" width="5" style="160" customWidth="1"/>
    <col min="8149" max="8149" width="8" style="160" customWidth="1"/>
    <col min="8150" max="8150" width="8.85546875" style="160" customWidth="1"/>
    <col min="8151" max="8151" width="9.140625" style="160" customWidth="1"/>
    <col min="8152" max="8153" width="10.140625" style="160" customWidth="1"/>
    <col min="8154" max="8154" width="6.5703125" style="160" customWidth="1"/>
    <col min="8155" max="8155" width="11.140625" style="160" customWidth="1"/>
    <col min="8156" max="8156" width="22.140625" style="160" customWidth="1"/>
    <col min="8157" max="8397" width="11.42578125" style="160"/>
    <col min="8398" max="8398" width="6.5703125" style="160" customWidth="1"/>
    <col min="8399" max="8399" width="10.5703125" style="160" customWidth="1"/>
    <col min="8400" max="8400" width="16.85546875" style="160" customWidth="1"/>
    <col min="8401" max="8401" width="12" style="160" customWidth="1"/>
    <col min="8402" max="8402" width="9.140625" style="160" customWidth="1"/>
    <col min="8403" max="8403" width="7.85546875" style="160" customWidth="1"/>
    <col min="8404" max="8404" width="5" style="160" customWidth="1"/>
    <col min="8405" max="8405" width="8" style="160" customWidth="1"/>
    <col min="8406" max="8406" width="8.85546875" style="160" customWidth="1"/>
    <col min="8407" max="8407" width="9.140625" style="160" customWidth="1"/>
    <col min="8408" max="8409" width="10.140625" style="160" customWidth="1"/>
    <col min="8410" max="8410" width="6.5703125" style="160" customWidth="1"/>
    <col min="8411" max="8411" width="11.140625" style="160" customWidth="1"/>
    <col min="8412" max="8412" width="22.140625" style="160" customWidth="1"/>
    <col min="8413" max="8653" width="11.42578125" style="160"/>
    <col min="8654" max="8654" width="6.5703125" style="160" customWidth="1"/>
    <col min="8655" max="8655" width="10.5703125" style="160" customWidth="1"/>
    <col min="8656" max="8656" width="16.85546875" style="160" customWidth="1"/>
    <col min="8657" max="8657" width="12" style="160" customWidth="1"/>
    <col min="8658" max="8658" width="9.140625" style="160" customWidth="1"/>
    <col min="8659" max="8659" width="7.85546875" style="160" customWidth="1"/>
    <col min="8660" max="8660" width="5" style="160" customWidth="1"/>
    <col min="8661" max="8661" width="8" style="160" customWidth="1"/>
    <col min="8662" max="8662" width="8.85546875" style="160" customWidth="1"/>
    <col min="8663" max="8663" width="9.140625" style="160" customWidth="1"/>
    <col min="8664" max="8665" width="10.140625" style="160" customWidth="1"/>
    <col min="8666" max="8666" width="6.5703125" style="160" customWidth="1"/>
    <col min="8667" max="8667" width="11.140625" style="160" customWidth="1"/>
    <col min="8668" max="8668" width="22.140625" style="160" customWidth="1"/>
    <col min="8669" max="8909" width="11.42578125" style="160"/>
    <col min="8910" max="8910" width="6.5703125" style="160" customWidth="1"/>
    <col min="8911" max="8911" width="10.5703125" style="160" customWidth="1"/>
    <col min="8912" max="8912" width="16.85546875" style="160" customWidth="1"/>
    <col min="8913" max="8913" width="12" style="160" customWidth="1"/>
    <col min="8914" max="8914" width="9.140625" style="160" customWidth="1"/>
    <col min="8915" max="8915" width="7.85546875" style="160" customWidth="1"/>
    <col min="8916" max="8916" width="5" style="160" customWidth="1"/>
    <col min="8917" max="8917" width="8" style="160" customWidth="1"/>
    <col min="8918" max="8918" width="8.85546875" style="160" customWidth="1"/>
    <col min="8919" max="8919" width="9.140625" style="160" customWidth="1"/>
    <col min="8920" max="8921" width="10.140625" style="160" customWidth="1"/>
    <col min="8922" max="8922" width="6.5703125" style="160" customWidth="1"/>
    <col min="8923" max="8923" width="11.140625" style="160" customWidth="1"/>
    <col min="8924" max="8924" width="22.140625" style="160" customWidth="1"/>
    <col min="8925" max="9165" width="11.42578125" style="160"/>
    <col min="9166" max="9166" width="6.5703125" style="160" customWidth="1"/>
    <col min="9167" max="9167" width="10.5703125" style="160" customWidth="1"/>
    <col min="9168" max="9168" width="16.85546875" style="160" customWidth="1"/>
    <col min="9169" max="9169" width="12" style="160" customWidth="1"/>
    <col min="9170" max="9170" width="9.140625" style="160" customWidth="1"/>
    <col min="9171" max="9171" width="7.85546875" style="160" customWidth="1"/>
    <col min="9172" max="9172" width="5" style="160" customWidth="1"/>
    <col min="9173" max="9173" width="8" style="160" customWidth="1"/>
    <col min="9174" max="9174" width="8.85546875" style="160" customWidth="1"/>
    <col min="9175" max="9175" width="9.140625" style="160" customWidth="1"/>
    <col min="9176" max="9177" width="10.140625" style="160" customWidth="1"/>
    <col min="9178" max="9178" width="6.5703125" style="160" customWidth="1"/>
    <col min="9179" max="9179" width="11.140625" style="160" customWidth="1"/>
    <col min="9180" max="9180" width="22.140625" style="160" customWidth="1"/>
    <col min="9181" max="9421" width="11.42578125" style="160"/>
    <col min="9422" max="9422" width="6.5703125" style="160" customWidth="1"/>
    <col min="9423" max="9423" width="10.5703125" style="160" customWidth="1"/>
    <col min="9424" max="9424" width="16.85546875" style="160" customWidth="1"/>
    <col min="9425" max="9425" width="12" style="160" customWidth="1"/>
    <col min="9426" max="9426" width="9.140625" style="160" customWidth="1"/>
    <col min="9427" max="9427" width="7.85546875" style="160" customWidth="1"/>
    <col min="9428" max="9428" width="5" style="160" customWidth="1"/>
    <col min="9429" max="9429" width="8" style="160" customWidth="1"/>
    <col min="9430" max="9430" width="8.85546875" style="160" customWidth="1"/>
    <col min="9431" max="9431" width="9.140625" style="160" customWidth="1"/>
    <col min="9432" max="9433" width="10.140625" style="160" customWidth="1"/>
    <col min="9434" max="9434" width="6.5703125" style="160" customWidth="1"/>
    <col min="9435" max="9435" width="11.140625" style="160" customWidth="1"/>
    <col min="9436" max="9436" width="22.140625" style="160" customWidth="1"/>
    <col min="9437" max="9677" width="11.42578125" style="160"/>
    <col min="9678" max="9678" width="6.5703125" style="160" customWidth="1"/>
    <col min="9679" max="9679" width="10.5703125" style="160" customWidth="1"/>
    <col min="9680" max="9680" width="16.85546875" style="160" customWidth="1"/>
    <col min="9681" max="9681" width="12" style="160" customWidth="1"/>
    <col min="9682" max="9682" width="9.140625" style="160" customWidth="1"/>
    <col min="9683" max="9683" width="7.85546875" style="160" customWidth="1"/>
    <col min="9684" max="9684" width="5" style="160" customWidth="1"/>
    <col min="9685" max="9685" width="8" style="160" customWidth="1"/>
    <col min="9686" max="9686" width="8.85546875" style="160" customWidth="1"/>
    <col min="9687" max="9687" width="9.140625" style="160" customWidth="1"/>
    <col min="9688" max="9689" width="10.140625" style="160" customWidth="1"/>
    <col min="9690" max="9690" width="6.5703125" style="160" customWidth="1"/>
    <col min="9691" max="9691" width="11.140625" style="160" customWidth="1"/>
    <col min="9692" max="9692" width="22.140625" style="160" customWidth="1"/>
    <col min="9693" max="9933" width="11.42578125" style="160"/>
    <col min="9934" max="9934" width="6.5703125" style="160" customWidth="1"/>
    <col min="9935" max="9935" width="10.5703125" style="160" customWidth="1"/>
    <col min="9936" max="9936" width="16.85546875" style="160" customWidth="1"/>
    <col min="9937" max="9937" width="12" style="160" customWidth="1"/>
    <col min="9938" max="9938" width="9.140625" style="160" customWidth="1"/>
    <col min="9939" max="9939" width="7.85546875" style="160" customWidth="1"/>
    <col min="9940" max="9940" width="5" style="160" customWidth="1"/>
    <col min="9941" max="9941" width="8" style="160" customWidth="1"/>
    <col min="9942" max="9942" width="8.85546875" style="160" customWidth="1"/>
    <col min="9943" max="9943" width="9.140625" style="160" customWidth="1"/>
    <col min="9944" max="9945" width="10.140625" style="160" customWidth="1"/>
    <col min="9946" max="9946" width="6.5703125" style="160" customWidth="1"/>
    <col min="9947" max="9947" width="11.140625" style="160" customWidth="1"/>
    <col min="9948" max="9948" width="22.140625" style="160" customWidth="1"/>
    <col min="9949" max="10189" width="11.42578125" style="160"/>
    <col min="10190" max="10190" width="6.5703125" style="160" customWidth="1"/>
    <col min="10191" max="10191" width="10.5703125" style="160" customWidth="1"/>
    <col min="10192" max="10192" width="16.85546875" style="160" customWidth="1"/>
    <col min="10193" max="10193" width="12" style="160" customWidth="1"/>
    <col min="10194" max="10194" width="9.140625" style="160" customWidth="1"/>
    <col min="10195" max="10195" width="7.85546875" style="160" customWidth="1"/>
    <col min="10196" max="10196" width="5" style="160" customWidth="1"/>
    <col min="10197" max="10197" width="8" style="160" customWidth="1"/>
    <col min="10198" max="10198" width="8.85546875" style="160" customWidth="1"/>
    <col min="10199" max="10199" width="9.140625" style="160" customWidth="1"/>
    <col min="10200" max="10201" width="10.140625" style="160" customWidth="1"/>
    <col min="10202" max="10202" width="6.5703125" style="160" customWidth="1"/>
    <col min="10203" max="10203" width="11.140625" style="160" customWidth="1"/>
    <col min="10204" max="10204" width="22.140625" style="160" customWidth="1"/>
    <col min="10205" max="10445" width="11.42578125" style="160"/>
    <col min="10446" max="10446" width="6.5703125" style="160" customWidth="1"/>
    <col min="10447" max="10447" width="10.5703125" style="160" customWidth="1"/>
    <col min="10448" max="10448" width="16.85546875" style="160" customWidth="1"/>
    <col min="10449" max="10449" width="12" style="160" customWidth="1"/>
    <col min="10450" max="10450" width="9.140625" style="160" customWidth="1"/>
    <col min="10451" max="10451" width="7.85546875" style="160" customWidth="1"/>
    <col min="10452" max="10452" width="5" style="160" customWidth="1"/>
    <col min="10453" max="10453" width="8" style="160" customWidth="1"/>
    <col min="10454" max="10454" width="8.85546875" style="160" customWidth="1"/>
    <col min="10455" max="10455" width="9.140625" style="160" customWidth="1"/>
    <col min="10456" max="10457" width="10.140625" style="160" customWidth="1"/>
    <col min="10458" max="10458" width="6.5703125" style="160" customWidth="1"/>
    <col min="10459" max="10459" width="11.140625" style="160" customWidth="1"/>
    <col min="10460" max="10460" width="22.140625" style="160" customWidth="1"/>
    <col min="10461" max="10701" width="11.42578125" style="160"/>
    <col min="10702" max="10702" width="6.5703125" style="160" customWidth="1"/>
    <col min="10703" max="10703" width="10.5703125" style="160" customWidth="1"/>
    <col min="10704" max="10704" width="16.85546875" style="160" customWidth="1"/>
    <col min="10705" max="10705" width="12" style="160" customWidth="1"/>
    <col min="10706" max="10706" width="9.140625" style="160" customWidth="1"/>
    <col min="10707" max="10707" width="7.85546875" style="160" customWidth="1"/>
    <col min="10708" max="10708" width="5" style="160" customWidth="1"/>
    <col min="10709" max="10709" width="8" style="160" customWidth="1"/>
    <col min="10710" max="10710" width="8.85546875" style="160" customWidth="1"/>
    <col min="10711" max="10711" width="9.140625" style="160" customWidth="1"/>
    <col min="10712" max="10713" width="10.140625" style="160" customWidth="1"/>
    <col min="10714" max="10714" width="6.5703125" style="160" customWidth="1"/>
    <col min="10715" max="10715" width="11.140625" style="160" customWidth="1"/>
    <col min="10716" max="10716" width="22.140625" style="160" customWidth="1"/>
    <col min="10717" max="10957" width="11.42578125" style="160"/>
    <col min="10958" max="10958" width="6.5703125" style="160" customWidth="1"/>
    <col min="10959" max="10959" width="10.5703125" style="160" customWidth="1"/>
    <col min="10960" max="10960" width="16.85546875" style="160" customWidth="1"/>
    <col min="10961" max="10961" width="12" style="160" customWidth="1"/>
    <col min="10962" max="10962" width="9.140625" style="160" customWidth="1"/>
    <col min="10963" max="10963" width="7.85546875" style="160" customWidth="1"/>
    <col min="10964" max="10964" width="5" style="160" customWidth="1"/>
    <col min="10965" max="10965" width="8" style="160" customWidth="1"/>
    <col min="10966" max="10966" width="8.85546875" style="160" customWidth="1"/>
    <col min="10967" max="10967" width="9.140625" style="160" customWidth="1"/>
    <col min="10968" max="10969" width="10.140625" style="160" customWidth="1"/>
    <col min="10970" max="10970" width="6.5703125" style="160" customWidth="1"/>
    <col min="10971" max="10971" width="11.140625" style="160" customWidth="1"/>
    <col min="10972" max="10972" width="22.140625" style="160" customWidth="1"/>
    <col min="10973" max="11213" width="11.42578125" style="160"/>
    <col min="11214" max="11214" width="6.5703125" style="160" customWidth="1"/>
    <col min="11215" max="11215" width="10.5703125" style="160" customWidth="1"/>
    <col min="11216" max="11216" width="16.85546875" style="160" customWidth="1"/>
    <col min="11217" max="11217" width="12" style="160" customWidth="1"/>
    <col min="11218" max="11218" width="9.140625" style="160" customWidth="1"/>
    <col min="11219" max="11219" width="7.85546875" style="160" customWidth="1"/>
    <col min="11220" max="11220" width="5" style="160" customWidth="1"/>
    <col min="11221" max="11221" width="8" style="160" customWidth="1"/>
    <col min="11222" max="11222" width="8.85546875" style="160" customWidth="1"/>
    <col min="11223" max="11223" width="9.140625" style="160" customWidth="1"/>
    <col min="11224" max="11225" width="10.140625" style="160" customWidth="1"/>
    <col min="11226" max="11226" width="6.5703125" style="160" customWidth="1"/>
    <col min="11227" max="11227" width="11.140625" style="160" customWidth="1"/>
    <col min="11228" max="11228" width="22.140625" style="160" customWidth="1"/>
    <col min="11229" max="11469" width="11.42578125" style="160"/>
    <col min="11470" max="11470" width="6.5703125" style="160" customWidth="1"/>
    <col min="11471" max="11471" width="10.5703125" style="160" customWidth="1"/>
    <col min="11472" max="11472" width="16.85546875" style="160" customWidth="1"/>
    <col min="11473" max="11473" width="12" style="160" customWidth="1"/>
    <col min="11474" max="11474" width="9.140625" style="160" customWidth="1"/>
    <col min="11475" max="11475" width="7.85546875" style="160" customWidth="1"/>
    <col min="11476" max="11476" width="5" style="160" customWidth="1"/>
    <col min="11477" max="11477" width="8" style="160" customWidth="1"/>
    <col min="11478" max="11478" width="8.85546875" style="160" customWidth="1"/>
    <col min="11479" max="11479" width="9.140625" style="160" customWidth="1"/>
    <col min="11480" max="11481" width="10.140625" style="160" customWidth="1"/>
    <col min="11482" max="11482" width="6.5703125" style="160" customWidth="1"/>
    <col min="11483" max="11483" width="11.140625" style="160" customWidth="1"/>
    <col min="11484" max="11484" width="22.140625" style="160" customWidth="1"/>
    <col min="11485" max="11725" width="11.42578125" style="160"/>
    <col min="11726" max="11726" width="6.5703125" style="160" customWidth="1"/>
    <col min="11727" max="11727" width="10.5703125" style="160" customWidth="1"/>
    <col min="11728" max="11728" width="16.85546875" style="160" customWidth="1"/>
    <col min="11729" max="11729" width="12" style="160" customWidth="1"/>
    <col min="11730" max="11730" width="9.140625" style="160" customWidth="1"/>
    <col min="11731" max="11731" width="7.85546875" style="160" customWidth="1"/>
    <col min="11732" max="11732" width="5" style="160" customWidth="1"/>
    <col min="11733" max="11733" width="8" style="160" customWidth="1"/>
    <col min="11734" max="11734" width="8.85546875" style="160" customWidth="1"/>
    <col min="11735" max="11735" width="9.140625" style="160" customWidth="1"/>
    <col min="11736" max="11737" width="10.140625" style="160" customWidth="1"/>
    <col min="11738" max="11738" width="6.5703125" style="160" customWidth="1"/>
    <col min="11739" max="11739" width="11.140625" style="160" customWidth="1"/>
    <col min="11740" max="11740" width="22.140625" style="160" customWidth="1"/>
    <col min="11741" max="11981" width="11.42578125" style="160"/>
    <col min="11982" max="11982" width="6.5703125" style="160" customWidth="1"/>
    <col min="11983" max="11983" width="10.5703125" style="160" customWidth="1"/>
    <col min="11984" max="11984" width="16.85546875" style="160" customWidth="1"/>
    <col min="11985" max="11985" width="12" style="160" customWidth="1"/>
    <col min="11986" max="11986" width="9.140625" style="160" customWidth="1"/>
    <col min="11987" max="11987" width="7.85546875" style="160" customWidth="1"/>
    <col min="11988" max="11988" width="5" style="160" customWidth="1"/>
    <col min="11989" max="11989" width="8" style="160" customWidth="1"/>
    <col min="11990" max="11990" width="8.85546875" style="160" customWidth="1"/>
    <col min="11991" max="11991" width="9.140625" style="160" customWidth="1"/>
    <col min="11992" max="11993" width="10.140625" style="160" customWidth="1"/>
    <col min="11994" max="11994" width="6.5703125" style="160" customWidth="1"/>
    <col min="11995" max="11995" width="11.140625" style="160" customWidth="1"/>
    <col min="11996" max="11996" width="22.140625" style="160" customWidth="1"/>
    <col min="11997" max="12237" width="11.42578125" style="160"/>
    <col min="12238" max="12238" width="6.5703125" style="160" customWidth="1"/>
    <col min="12239" max="12239" width="10.5703125" style="160" customWidth="1"/>
    <col min="12240" max="12240" width="16.85546875" style="160" customWidth="1"/>
    <col min="12241" max="12241" width="12" style="160" customWidth="1"/>
    <col min="12242" max="12242" width="9.140625" style="160" customWidth="1"/>
    <col min="12243" max="12243" width="7.85546875" style="160" customWidth="1"/>
    <col min="12244" max="12244" width="5" style="160" customWidth="1"/>
    <col min="12245" max="12245" width="8" style="160" customWidth="1"/>
    <col min="12246" max="12246" width="8.85546875" style="160" customWidth="1"/>
    <col min="12247" max="12247" width="9.140625" style="160" customWidth="1"/>
    <col min="12248" max="12249" width="10.140625" style="160" customWidth="1"/>
    <col min="12250" max="12250" width="6.5703125" style="160" customWidth="1"/>
    <col min="12251" max="12251" width="11.140625" style="160" customWidth="1"/>
    <col min="12252" max="12252" width="22.140625" style="160" customWidth="1"/>
    <col min="12253" max="12493" width="11.42578125" style="160"/>
    <col min="12494" max="12494" width="6.5703125" style="160" customWidth="1"/>
    <col min="12495" max="12495" width="10.5703125" style="160" customWidth="1"/>
    <col min="12496" max="12496" width="16.85546875" style="160" customWidth="1"/>
    <col min="12497" max="12497" width="12" style="160" customWidth="1"/>
    <col min="12498" max="12498" width="9.140625" style="160" customWidth="1"/>
    <col min="12499" max="12499" width="7.85546875" style="160" customWidth="1"/>
    <col min="12500" max="12500" width="5" style="160" customWidth="1"/>
    <col min="12501" max="12501" width="8" style="160" customWidth="1"/>
    <col min="12502" max="12502" width="8.85546875" style="160" customWidth="1"/>
    <col min="12503" max="12503" width="9.140625" style="160" customWidth="1"/>
    <col min="12504" max="12505" width="10.140625" style="160" customWidth="1"/>
    <col min="12506" max="12506" width="6.5703125" style="160" customWidth="1"/>
    <col min="12507" max="12507" width="11.140625" style="160" customWidth="1"/>
    <col min="12508" max="12508" width="22.140625" style="160" customWidth="1"/>
    <col min="12509" max="12749" width="11.42578125" style="160"/>
    <col min="12750" max="12750" width="6.5703125" style="160" customWidth="1"/>
    <col min="12751" max="12751" width="10.5703125" style="160" customWidth="1"/>
    <col min="12752" max="12752" width="16.85546875" style="160" customWidth="1"/>
    <col min="12753" max="12753" width="12" style="160" customWidth="1"/>
    <col min="12754" max="12754" width="9.140625" style="160" customWidth="1"/>
    <col min="12755" max="12755" width="7.85546875" style="160" customWidth="1"/>
    <col min="12756" max="12756" width="5" style="160" customWidth="1"/>
    <col min="12757" max="12757" width="8" style="160" customWidth="1"/>
    <col min="12758" max="12758" width="8.85546875" style="160" customWidth="1"/>
    <col min="12759" max="12759" width="9.140625" style="160" customWidth="1"/>
    <col min="12760" max="12761" width="10.140625" style="160" customWidth="1"/>
    <col min="12762" max="12762" width="6.5703125" style="160" customWidth="1"/>
    <col min="12763" max="12763" width="11.140625" style="160" customWidth="1"/>
    <col min="12764" max="12764" width="22.140625" style="160" customWidth="1"/>
    <col min="12765" max="13005" width="11.42578125" style="160"/>
    <col min="13006" max="13006" width="6.5703125" style="160" customWidth="1"/>
    <col min="13007" max="13007" width="10.5703125" style="160" customWidth="1"/>
    <col min="13008" max="13008" width="16.85546875" style="160" customWidth="1"/>
    <col min="13009" max="13009" width="12" style="160" customWidth="1"/>
    <col min="13010" max="13010" width="9.140625" style="160" customWidth="1"/>
    <col min="13011" max="13011" width="7.85546875" style="160" customWidth="1"/>
    <col min="13012" max="13012" width="5" style="160" customWidth="1"/>
    <col min="13013" max="13013" width="8" style="160" customWidth="1"/>
    <col min="13014" max="13014" width="8.85546875" style="160" customWidth="1"/>
    <col min="13015" max="13015" width="9.140625" style="160" customWidth="1"/>
    <col min="13016" max="13017" width="10.140625" style="160" customWidth="1"/>
    <col min="13018" max="13018" width="6.5703125" style="160" customWidth="1"/>
    <col min="13019" max="13019" width="11.140625" style="160" customWidth="1"/>
    <col min="13020" max="13020" width="22.140625" style="160" customWidth="1"/>
    <col min="13021" max="13261" width="11.42578125" style="160"/>
    <col min="13262" max="13262" width="6.5703125" style="160" customWidth="1"/>
    <col min="13263" max="13263" width="10.5703125" style="160" customWidth="1"/>
    <col min="13264" max="13264" width="16.85546875" style="160" customWidth="1"/>
    <col min="13265" max="13265" width="12" style="160" customWidth="1"/>
    <col min="13266" max="13266" width="9.140625" style="160" customWidth="1"/>
    <col min="13267" max="13267" width="7.85546875" style="160" customWidth="1"/>
    <col min="13268" max="13268" width="5" style="160" customWidth="1"/>
    <col min="13269" max="13269" width="8" style="160" customWidth="1"/>
    <col min="13270" max="13270" width="8.85546875" style="160" customWidth="1"/>
    <col min="13271" max="13271" width="9.140625" style="160" customWidth="1"/>
    <col min="13272" max="13273" width="10.140625" style="160" customWidth="1"/>
    <col min="13274" max="13274" width="6.5703125" style="160" customWidth="1"/>
    <col min="13275" max="13275" width="11.140625" style="160" customWidth="1"/>
    <col min="13276" max="13276" width="22.140625" style="160" customWidth="1"/>
    <col min="13277" max="13517" width="11.42578125" style="160"/>
    <col min="13518" max="13518" width="6.5703125" style="160" customWidth="1"/>
    <col min="13519" max="13519" width="10.5703125" style="160" customWidth="1"/>
    <col min="13520" max="13520" width="16.85546875" style="160" customWidth="1"/>
    <col min="13521" max="13521" width="12" style="160" customWidth="1"/>
    <col min="13522" max="13522" width="9.140625" style="160" customWidth="1"/>
    <col min="13523" max="13523" width="7.85546875" style="160" customWidth="1"/>
    <col min="13524" max="13524" width="5" style="160" customWidth="1"/>
    <col min="13525" max="13525" width="8" style="160" customWidth="1"/>
    <col min="13526" max="13526" width="8.85546875" style="160" customWidth="1"/>
    <col min="13527" max="13527" width="9.140625" style="160" customWidth="1"/>
    <col min="13528" max="13529" width="10.140625" style="160" customWidth="1"/>
    <col min="13530" max="13530" width="6.5703125" style="160" customWidth="1"/>
    <col min="13531" max="13531" width="11.140625" style="160" customWidth="1"/>
    <col min="13532" max="13532" width="22.140625" style="160" customWidth="1"/>
    <col min="13533" max="13773" width="11.42578125" style="160"/>
    <col min="13774" max="13774" width="6.5703125" style="160" customWidth="1"/>
    <col min="13775" max="13775" width="10.5703125" style="160" customWidth="1"/>
    <col min="13776" max="13776" width="16.85546875" style="160" customWidth="1"/>
    <col min="13777" max="13777" width="12" style="160" customWidth="1"/>
    <col min="13778" max="13778" width="9.140625" style="160" customWidth="1"/>
    <col min="13779" max="13779" width="7.85546875" style="160" customWidth="1"/>
    <col min="13780" max="13780" width="5" style="160" customWidth="1"/>
    <col min="13781" max="13781" width="8" style="160" customWidth="1"/>
    <col min="13782" max="13782" width="8.85546875" style="160" customWidth="1"/>
    <col min="13783" max="13783" width="9.140625" style="160" customWidth="1"/>
    <col min="13784" max="13785" width="10.140625" style="160" customWidth="1"/>
    <col min="13786" max="13786" width="6.5703125" style="160" customWidth="1"/>
    <col min="13787" max="13787" width="11.140625" style="160" customWidth="1"/>
    <col min="13788" max="13788" width="22.140625" style="160" customWidth="1"/>
    <col min="13789" max="14029" width="11.42578125" style="160"/>
    <col min="14030" max="14030" width="6.5703125" style="160" customWidth="1"/>
    <col min="14031" max="14031" width="10.5703125" style="160" customWidth="1"/>
    <col min="14032" max="14032" width="16.85546875" style="160" customWidth="1"/>
    <col min="14033" max="14033" width="12" style="160" customWidth="1"/>
    <col min="14034" max="14034" width="9.140625" style="160" customWidth="1"/>
    <col min="14035" max="14035" width="7.85546875" style="160" customWidth="1"/>
    <col min="14036" max="14036" width="5" style="160" customWidth="1"/>
    <col min="14037" max="14037" width="8" style="160" customWidth="1"/>
    <col min="14038" max="14038" width="8.85546875" style="160" customWidth="1"/>
    <col min="14039" max="14039" width="9.140625" style="160" customWidth="1"/>
    <col min="14040" max="14041" width="10.140625" style="160" customWidth="1"/>
    <col min="14042" max="14042" width="6.5703125" style="160" customWidth="1"/>
    <col min="14043" max="14043" width="11.140625" style="160" customWidth="1"/>
    <col min="14044" max="14044" width="22.140625" style="160" customWidth="1"/>
    <col min="14045" max="14285" width="11.42578125" style="160"/>
    <col min="14286" max="14286" width="6.5703125" style="160" customWidth="1"/>
    <col min="14287" max="14287" width="10.5703125" style="160" customWidth="1"/>
    <col min="14288" max="14288" width="16.85546875" style="160" customWidth="1"/>
    <col min="14289" max="14289" width="12" style="160" customWidth="1"/>
    <col min="14290" max="14290" width="9.140625" style="160" customWidth="1"/>
    <col min="14291" max="14291" width="7.85546875" style="160" customWidth="1"/>
    <col min="14292" max="14292" width="5" style="160" customWidth="1"/>
    <col min="14293" max="14293" width="8" style="160" customWidth="1"/>
    <col min="14294" max="14294" width="8.85546875" style="160" customWidth="1"/>
    <col min="14295" max="14295" width="9.140625" style="160" customWidth="1"/>
    <col min="14296" max="14297" width="10.140625" style="160" customWidth="1"/>
    <col min="14298" max="14298" width="6.5703125" style="160" customWidth="1"/>
    <col min="14299" max="14299" width="11.140625" style="160" customWidth="1"/>
    <col min="14300" max="14300" width="22.140625" style="160" customWidth="1"/>
    <col min="14301" max="14541" width="11.42578125" style="160"/>
    <col min="14542" max="14542" width="6.5703125" style="160" customWidth="1"/>
    <col min="14543" max="14543" width="10.5703125" style="160" customWidth="1"/>
    <col min="14544" max="14544" width="16.85546875" style="160" customWidth="1"/>
    <col min="14545" max="14545" width="12" style="160" customWidth="1"/>
    <col min="14546" max="14546" width="9.140625" style="160" customWidth="1"/>
    <col min="14547" max="14547" width="7.85546875" style="160" customWidth="1"/>
    <col min="14548" max="14548" width="5" style="160" customWidth="1"/>
    <col min="14549" max="14549" width="8" style="160" customWidth="1"/>
    <col min="14550" max="14550" width="8.85546875" style="160" customWidth="1"/>
    <col min="14551" max="14551" width="9.140625" style="160" customWidth="1"/>
    <col min="14552" max="14553" width="10.140625" style="160" customWidth="1"/>
    <col min="14554" max="14554" width="6.5703125" style="160" customWidth="1"/>
    <col min="14555" max="14555" width="11.140625" style="160" customWidth="1"/>
    <col min="14556" max="14556" width="22.140625" style="160" customWidth="1"/>
    <col min="14557" max="14797" width="11.42578125" style="160"/>
    <col min="14798" max="14798" width="6.5703125" style="160" customWidth="1"/>
    <col min="14799" max="14799" width="10.5703125" style="160" customWidth="1"/>
    <col min="14800" max="14800" width="16.85546875" style="160" customWidth="1"/>
    <col min="14801" max="14801" width="12" style="160" customWidth="1"/>
    <col min="14802" max="14802" width="9.140625" style="160" customWidth="1"/>
    <col min="14803" max="14803" width="7.85546875" style="160" customWidth="1"/>
    <col min="14804" max="14804" width="5" style="160" customWidth="1"/>
    <col min="14805" max="14805" width="8" style="160" customWidth="1"/>
    <col min="14806" max="14806" width="8.85546875" style="160" customWidth="1"/>
    <col min="14807" max="14807" width="9.140625" style="160" customWidth="1"/>
    <col min="14808" max="14809" width="10.140625" style="160" customWidth="1"/>
    <col min="14810" max="14810" width="6.5703125" style="160" customWidth="1"/>
    <col min="14811" max="14811" width="11.140625" style="160" customWidth="1"/>
    <col min="14812" max="14812" width="22.140625" style="160" customWidth="1"/>
    <col min="14813" max="15053" width="11.42578125" style="160"/>
    <col min="15054" max="15054" width="6.5703125" style="160" customWidth="1"/>
    <col min="15055" max="15055" width="10.5703125" style="160" customWidth="1"/>
    <col min="15056" max="15056" width="16.85546875" style="160" customWidth="1"/>
    <col min="15057" max="15057" width="12" style="160" customWidth="1"/>
    <col min="15058" max="15058" width="9.140625" style="160" customWidth="1"/>
    <col min="15059" max="15059" width="7.85546875" style="160" customWidth="1"/>
    <col min="15060" max="15060" width="5" style="160" customWidth="1"/>
    <col min="15061" max="15061" width="8" style="160" customWidth="1"/>
    <col min="15062" max="15062" width="8.85546875" style="160" customWidth="1"/>
    <col min="15063" max="15063" width="9.140625" style="160" customWidth="1"/>
    <col min="15064" max="15065" width="10.140625" style="160" customWidth="1"/>
    <col min="15066" max="15066" width="6.5703125" style="160" customWidth="1"/>
    <col min="15067" max="15067" width="11.140625" style="160" customWidth="1"/>
    <col min="15068" max="15068" width="22.140625" style="160" customWidth="1"/>
    <col min="15069" max="15309" width="11.42578125" style="160"/>
    <col min="15310" max="15310" width="6.5703125" style="160" customWidth="1"/>
    <col min="15311" max="15311" width="10.5703125" style="160" customWidth="1"/>
    <col min="15312" max="15312" width="16.85546875" style="160" customWidth="1"/>
    <col min="15313" max="15313" width="12" style="160" customWidth="1"/>
    <col min="15314" max="15314" width="9.140625" style="160" customWidth="1"/>
    <col min="15315" max="15315" width="7.85546875" style="160" customWidth="1"/>
    <col min="15316" max="15316" width="5" style="160" customWidth="1"/>
    <col min="15317" max="15317" width="8" style="160" customWidth="1"/>
    <col min="15318" max="15318" width="8.85546875" style="160" customWidth="1"/>
    <col min="15319" max="15319" width="9.140625" style="160" customWidth="1"/>
    <col min="15320" max="15321" width="10.140625" style="160" customWidth="1"/>
    <col min="15322" max="15322" width="6.5703125" style="160" customWidth="1"/>
    <col min="15323" max="15323" width="11.140625" style="160" customWidth="1"/>
    <col min="15324" max="15324" width="22.140625" style="160" customWidth="1"/>
    <col min="15325" max="15565" width="11.42578125" style="160"/>
    <col min="15566" max="15566" width="6.5703125" style="160" customWidth="1"/>
    <col min="15567" max="15567" width="10.5703125" style="160" customWidth="1"/>
    <col min="15568" max="15568" width="16.85546875" style="160" customWidth="1"/>
    <col min="15569" max="15569" width="12" style="160" customWidth="1"/>
    <col min="15570" max="15570" width="9.140625" style="160" customWidth="1"/>
    <col min="15571" max="15571" width="7.85546875" style="160" customWidth="1"/>
    <col min="15572" max="15572" width="5" style="160" customWidth="1"/>
    <col min="15573" max="15573" width="8" style="160" customWidth="1"/>
    <col min="15574" max="15574" width="8.85546875" style="160" customWidth="1"/>
    <col min="15575" max="15575" width="9.140625" style="160" customWidth="1"/>
    <col min="15576" max="15577" width="10.140625" style="160" customWidth="1"/>
    <col min="15578" max="15578" width="6.5703125" style="160" customWidth="1"/>
    <col min="15579" max="15579" width="11.140625" style="160" customWidth="1"/>
    <col min="15580" max="15580" width="22.140625" style="160" customWidth="1"/>
    <col min="15581" max="15821" width="11.42578125" style="160"/>
    <col min="15822" max="15822" width="6.5703125" style="160" customWidth="1"/>
    <col min="15823" max="15823" width="10.5703125" style="160" customWidth="1"/>
    <col min="15824" max="15824" width="16.85546875" style="160" customWidth="1"/>
    <col min="15825" max="15825" width="12" style="160" customWidth="1"/>
    <col min="15826" max="15826" width="9.140625" style="160" customWidth="1"/>
    <col min="15827" max="15827" width="7.85546875" style="160" customWidth="1"/>
    <col min="15828" max="15828" width="5" style="160" customWidth="1"/>
    <col min="15829" max="15829" width="8" style="160" customWidth="1"/>
    <col min="15830" max="15830" width="8.85546875" style="160" customWidth="1"/>
    <col min="15831" max="15831" width="9.140625" style="160" customWidth="1"/>
    <col min="15832" max="15833" width="10.140625" style="160" customWidth="1"/>
    <col min="15834" max="15834" width="6.5703125" style="160" customWidth="1"/>
    <col min="15835" max="15835" width="11.140625" style="160" customWidth="1"/>
    <col min="15836" max="15836" width="22.140625" style="160" customWidth="1"/>
    <col min="15837" max="16077" width="11.42578125" style="160"/>
    <col min="16078" max="16078" width="6.5703125" style="160" customWidth="1"/>
    <col min="16079" max="16079" width="10.5703125" style="160" customWidth="1"/>
    <col min="16080" max="16080" width="16.85546875" style="160" customWidth="1"/>
    <col min="16081" max="16081" width="12" style="160" customWidth="1"/>
    <col min="16082" max="16082" width="9.140625" style="160" customWidth="1"/>
    <col min="16083" max="16083" width="7.85546875" style="160" customWidth="1"/>
    <col min="16084" max="16084" width="5" style="160" customWidth="1"/>
    <col min="16085" max="16085" width="8" style="160" customWidth="1"/>
    <col min="16086" max="16086" width="8.85546875" style="160" customWidth="1"/>
    <col min="16087" max="16087" width="9.140625" style="160" customWidth="1"/>
    <col min="16088" max="16089" width="10.140625" style="160" customWidth="1"/>
    <col min="16090" max="16090" width="6.5703125" style="160" customWidth="1"/>
    <col min="16091" max="16091" width="11.140625" style="160" customWidth="1"/>
    <col min="16092" max="16092" width="22.140625" style="160" customWidth="1"/>
    <col min="16093" max="16384" width="11.42578125" style="160"/>
  </cols>
  <sheetData>
    <row r="1" spans="1:19" s="95" customFormat="1" ht="13.5">
      <c r="A1" s="194"/>
      <c r="B1" s="193"/>
      <c r="C1" s="193"/>
      <c r="D1" s="22"/>
      <c r="E1" s="23"/>
      <c r="F1" s="166"/>
      <c r="G1" s="385" t="str">
        <f>IF($Q$1="",IF($S$4&gt;$I$7,"Die angebotene Durchschnittsleistung überschreitet die zulässige Obergrenze der Reinigungsleistung",""),"")</f>
        <v/>
      </c>
      <c r="H1" s="386"/>
      <c r="I1" s="386"/>
      <c r="J1" s="387"/>
      <c r="K1" s="102"/>
      <c r="L1" s="78"/>
      <c r="M1" s="102"/>
      <c r="N1" s="78"/>
      <c r="O1" s="102"/>
      <c r="P1" s="103"/>
      <c r="Q1" s="358" t="str">
        <f>IF(OR(COUNTA(J11:J14)&lt;&gt;COUNTIF(S11:S14,"&gt;0")-COUNTIF(A10:A14,"ZS"),SVS_UR_1_MOSA="",SVS_UR_1_SO="",SVS_UR_1_HFT=""),"Das Preisblatt ist nicht vollständig ausgefüllt!","")</f>
        <v>Das Preisblatt ist nicht vollständig ausgefüllt!</v>
      </c>
      <c r="R1" s="359"/>
      <c r="S1" s="360"/>
    </row>
    <row r="2" spans="1:19" s="95" customFormat="1" ht="12">
      <c r="A2" s="104" t="s">
        <v>16</v>
      </c>
      <c r="B2" s="72" t="str">
        <f>kunde</f>
        <v>Stadt Schorndorf</v>
      </c>
      <c r="C2" s="105"/>
      <c r="D2" s="106"/>
      <c r="E2" s="27" t="s">
        <v>15</v>
      </c>
      <c r="F2" s="167" t="s">
        <v>5</v>
      </c>
      <c r="G2" s="388"/>
      <c r="H2" s="389"/>
      <c r="I2" s="389"/>
      <c r="J2" s="390"/>
      <c r="K2" s="361" t="s">
        <v>309</v>
      </c>
      <c r="L2" s="362"/>
      <c r="M2" s="363" t="s">
        <v>309</v>
      </c>
      <c r="N2" s="363"/>
      <c r="O2" s="362" t="s">
        <v>309</v>
      </c>
      <c r="P2" s="362"/>
      <c r="Q2" s="70" t="s">
        <v>11</v>
      </c>
      <c r="R2" s="70"/>
      <c r="S2" s="71">
        <f>S15</f>
        <v>0</v>
      </c>
    </row>
    <row r="3" spans="1:19" s="95" customFormat="1" ht="12">
      <c r="A3" s="69"/>
      <c r="B3" s="172" t="s">
        <v>703</v>
      </c>
      <c r="D3" s="107"/>
      <c r="E3" s="27" t="s">
        <v>17</v>
      </c>
      <c r="F3" s="168">
        <f>Datum</f>
        <v>46104</v>
      </c>
      <c r="G3" s="388"/>
      <c r="H3" s="389"/>
      <c r="I3" s="389"/>
      <c r="J3" s="390"/>
      <c r="K3" s="364" t="s">
        <v>310</v>
      </c>
      <c r="L3" s="365"/>
      <c r="M3" s="368" t="s">
        <v>311</v>
      </c>
      <c r="N3" s="368"/>
      <c r="O3" s="369" t="s">
        <v>312</v>
      </c>
      <c r="P3" s="365"/>
      <c r="Q3" s="70" t="s">
        <v>9</v>
      </c>
      <c r="R3" s="70"/>
      <c r="S3" s="108">
        <f>R15</f>
        <v>0</v>
      </c>
    </row>
    <row r="4" spans="1:19" s="95" customFormat="1" ht="12">
      <c r="A4" s="69"/>
      <c r="B4" s="74"/>
      <c r="D4" s="107"/>
      <c r="E4" s="23" t="s">
        <v>13</v>
      </c>
      <c r="F4" s="169" t="str" cm="1">
        <f t="array" aca="1" ref="F4" ca="1">LEFT(MID(CELL( "dateiname",A1), FIND("]", CELL("dateiname", A1))+5, 255),1)</f>
        <v>2</v>
      </c>
      <c r="G4" s="388"/>
      <c r="H4" s="389"/>
      <c r="I4" s="389"/>
      <c r="J4" s="390"/>
      <c r="K4" s="366"/>
      <c r="L4" s="367"/>
      <c r="M4" s="371" t="s">
        <v>313</v>
      </c>
      <c r="N4" s="371"/>
      <c r="O4" s="370"/>
      <c r="P4" s="367"/>
      <c r="Q4" s="70" t="s">
        <v>10</v>
      </c>
      <c r="R4" s="70"/>
      <c r="S4" s="73">
        <f>IF(S3&gt;0,S6/S3,0)</f>
        <v>0</v>
      </c>
    </row>
    <row r="5" spans="1:19" s="95" customFormat="1" ht="12">
      <c r="A5" s="69"/>
      <c r="B5" s="95" t="s">
        <v>939</v>
      </c>
      <c r="D5" s="107"/>
      <c r="E5" s="23" t="s">
        <v>46</v>
      </c>
      <c r="F5" s="170" t="str" cm="1">
        <f t="array" aca="1" ref="F5" ca="1">MID(CELL("dateiname",A1),FIND("]",CELL("dateiname",A1))+7,2)</f>
        <v>2</v>
      </c>
      <c r="G5" s="388"/>
      <c r="H5" s="389"/>
      <c r="I5" s="389"/>
      <c r="J5" s="390"/>
      <c r="K5" s="375" t="s">
        <v>314</v>
      </c>
      <c r="L5" s="375"/>
      <c r="M5" s="376" t="s">
        <v>314</v>
      </c>
      <c r="N5" s="376"/>
      <c r="O5" s="375" t="s">
        <v>314</v>
      </c>
      <c r="P5" s="375"/>
      <c r="Q5" s="75" t="s">
        <v>6</v>
      </c>
      <c r="R5" s="75"/>
      <c r="S5" s="111">
        <f>H15</f>
        <v>16.119999999999997</v>
      </c>
    </row>
    <row r="6" spans="1:19" s="95" customFormat="1" ht="12">
      <c r="A6" s="109"/>
      <c r="B6" s="342" t="s">
        <v>915</v>
      </c>
      <c r="C6" s="110"/>
      <c r="D6" s="77"/>
      <c r="E6" s="31" t="s">
        <v>61</v>
      </c>
      <c r="F6" s="171" t="s">
        <v>117</v>
      </c>
      <c r="G6" s="391"/>
      <c r="H6" s="392"/>
      <c r="I6" s="392"/>
      <c r="J6" s="393"/>
      <c r="K6" s="377"/>
      <c r="L6" s="378"/>
      <c r="M6" s="381"/>
      <c r="N6" s="381"/>
      <c r="O6" s="381"/>
      <c r="P6" s="381"/>
      <c r="Q6" s="75" t="s">
        <v>7</v>
      </c>
      <c r="R6" s="75"/>
      <c r="S6" s="76">
        <f>Q15</f>
        <v>3758.4224999999997</v>
      </c>
    </row>
    <row r="7" spans="1:19" s="95" customFormat="1" ht="15.75">
      <c r="A7" s="109"/>
      <c r="C7" s="112"/>
      <c r="D7" s="112"/>
      <c r="E7" s="112"/>
      <c r="F7" s="79"/>
      <c r="G7" s="113"/>
      <c r="H7" s="113" t="s">
        <v>56</v>
      </c>
      <c r="I7" s="383">
        <v>65</v>
      </c>
      <c r="J7" s="384"/>
      <c r="K7" s="379"/>
      <c r="L7" s="380"/>
      <c r="M7" s="382"/>
      <c r="N7" s="382"/>
      <c r="O7" s="382"/>
      <c r="P7" s="382"/>
      <c r="Q7" s="75" t="s">
        <v>8</v>
      </c>
      <c r="R7" s="75"/>
      <c r="S7" s="80">
        <f>IFERROR(S2/S6,0)</f>
        <v>0</v>
      </c>
    </row>
    <row r="8" spans="1:19" s="95" customFormat="1" ht="12">
      <c r="A8" s="372" t="str">
        <f>IF(AND(ROUND(SUM(H11:H15)/2,2)=ROUND(H15,2),ROUND(SUM(Q11:Q15)/2,2)=ROUND(Q15,2),ROUND(SUM(R11:R15)/2,2)=ROUND(R15,2),ROUND(SUM(S11:S15)/2,2)=ROUND(S15,2)),"","SUMMENFEHLER")</f>
        <v/>
      </c>
      <c r="B8" s="373"/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4"/>
      <c r="Q8" s="114" t="s">
        <v>38</v>
      </c>
      <c r="R8" s="75"/>
      <c r="S8" s="115">
        <f>COUNTA(J11:J15)</f>
        <v>3</v>
      </c>
    </row>
    <row r="9" spans="1:19" s="129" customFormat="1" ht="25.5">
      <c r="A9" s="81" t="s">
        <v>1</v>
      </c>
      <c r="B9" s="116" t="s">
        <v>60</v>
      </c>
      <c r="C9" s="117" t="s">
        <v>315</v>
      </c>
      <c r="D9" s="118" t="s">
        <v>12</v>
      </c>
      <c r="E9" s="82" t="s">
        <v>316</v>
      </c>
      <c r="F9" s="119" t="s">
        <v>18</v>
      </c>
      <c r="G9" s="81" t="s">
        <v>3</v>
      </c>
      <c r="H9" s="119" t="s">
        <v>317</v>
      </c>
      <c r="I9" s="120" t="s">
        <v>303</v>
      </c>
      <c r="J9" s="121" t="s">
        <v>318</v>
      </c>
      <c r="K9" s="122" t="s">
        <v>20</v>
      </c>
      <c r="L9" s="123" t="s">
        <v>21</v>
      </c>
      <c r="M9" s="124" t="s">
        <v>20</v>
      </c>
      <c r="N9" s="125" t="s">
        <v>21</v>
      </c>
      <c r="O9" s="122" t="s">
        <v>20</v>
      </c>
      <c r="P9" s="123" t="s">
        <v>21</v>
      </c>
      <c r="Q9" s="126" t="s">
        <v>319</v>
      </c>
      <c r="R9" s="127" t="s">
        <v>14</v>
      </c>
      <c r="S9" s="128" t="s">
        <v>22</v>
      </c>
    </row>
    <row r="10" spans="1:19" s="129" customFormat="1" ht="12">
      <c r="A10" s="130"/>
      <c r="B10" s="85"/>
      <c r="C10" s="84"/>
      <c r="D10" s="83"/>
      <c r="E10" s="84"/>
      <c r="F10" s="87"/>
      <c r="G10" s="85"/>
      <c r="H10" s="87"/>
      <c r="I10" s="131"/>
      <c r="J10" s="86"/>
      <c r="K10" s="86"/>
      <c r="L10" s="87"/>
      <c r="M10" s="86"/>
      <c r="N10" s="87"/>
      <c r="O10" s="86"/>
      <c r="P10" s="87"/>
      <c r="Q10" s="87"/>
      <c r="R10" s="84"/>
      <c r="S10" s="88"/>
    </row>
    <row r="11" spans="1:19" s="140" customFormat="1" ht="13.5">
      <c r="A11" s="89">
        <v>1</v>
      </c>
      <c r="B11" s="132" t="s">
        <v>703</v>
      </c>
      <c r="C11" s="249">
        <v>0</v>
      </c>
      <c r="D11" s="250" t="s">
        <v>704</v>
      </c>
      <c r="E11" s="92" t="s">
        <v>226</v>
      </c>
      <c r="F11" s="133" t="s">
        <v>114</v>
      </c>
      <c r="G11" s="134" t="s">
        <v>91</v>
      </c>
      <c r="H11" s="135">
        <v>5.37</v>
      </c>
      <c r="I11" s="90"/>
      <c r="J11" s="93">
        <v>7</v>
      </c>
      <c r="K11" s="136">
        <v>301.75</v>
      </c>
      <c r="L11" s="137">
        <f t="shared" ref="L11:L12" si="0">IF(I11&gt;0,SVS_UR_1_MOSA*H11/I11,0)</f>
        <v>0</v>
      </c>
      <c r="M11" s="141">
        <v>59.5</v>
      </c>
      <c r="N11" s="142">
        <f t="shared" ref="N11:N12" si="1">IF(I11&gt;0,SVS_UR_1_SO*H11/I11,0)</f>
        <v>0</v>
      </c>
      <c r="O11" s="143">
        <v>4</v>
      </c>
      <c r="P11" s="137">
        <f t="shared" ref="P11:P12" si="2">IF(I11&gt;0,SVS_UR_1_HFT*H11/I11,0)</f>
        <v>0</v>
      </c>
      <c r="Q11" s="91">
        <f t="shared" ref="Q11:Q12" si="3">H11*(K11+M11+O11)</f>
        <v>1961.3924999999999</v>
      </c>
      <c r="R11" s="139">
        <f t="shared" ref="R11:R12" si="4">IFERROR(Q11/I11,0)</f>
        <v>0</v>
      </c>
      <c r="S11" s="91">
        <f t="shared" ref="S11:S12" si="5">ROUND(K11*L11+M11*N11+O11*P11,2)</f>
        <v>0</v>
      </c>
    </row>
    <row r="12" spans="1:19" s="140" customFormat="1" ht="13.5">
      <c r="A12" s="89">
        <v>2</v>
      </c>
      <c r="B12" s="132" t="s">
        <v>703</v>
      </c>
      <c r="C12" s="249">
        <v>0</v>
      </c>
      <c r="D12" s="250" t="s">
        <v>705</v>
      </c>
      <c r="E12" s="92" t="s">
        <v>146</v>
      </c>
      <c r="F12" s="133" t="s">
        <v>114</v>
      </c>
      <c r="G12" s="134" t="s">
        <v>91</v>
      </c>
      <c r="H12" s="135">
        <v>2.46</v>
      </c>
      <c r="I12" s="90"/>
      <c r="J12" s="93">
        <v>7</v>
      </c>
      <c r="K12" s="136">
        <v>301.75</v>
      </c>
      <c r="L12" s="137">
        <f t="shared" si="0"/>
        <v>0</v>
      </c>
      <c r="M12" s="141">
        <v>59.5</v>
      </c>
      <c r="N12" s="142">
        <f t="shared" si="1"/>
        <v>0</v>
      </c>
      <c r="O12" s="143">
        <v>4</v>
      </c>
      <c r="P12" s="137">
        <f t="shared" si="2"/>
        <v>0</v>
      </c>
      <c r="Q12" s="91">
        <f t="shared" si="3"/>
        <v>898.51499999999999</v>
      </c>
      <c r="R12" s="139">
        <f t="shared" si="4"/>
        <v>0</v>
      </c>
      <c r="S12" s="91">
        <f t="shared" si="5"/>
        <v>0</v>
      </c>
    </row>
    <row r="13" spans="1:19" s="140" customFormat="1" ht="13.5">
      <c r="A13" s="89">
        <v>3</v>
      </c>
      <c r="B13" s="132" t="s">
        <v>703</v>
      </c>
      <c r="C13" s="249">
        <v>0</v>
      </c>
      <c r="D13" s="250" t="s">
        <v>706</v>
      </c>
      <c r="E13" s="92" t="s">
        <v>146</v>
      </c>
      <c r="F13" s="133" t="s">
        <v>114</v>
      </c>
      <c r="G13" s="134" t="s">
        <v>91</v>
      </c>
      <c r="H13" s="135">
        <v>2.46</v>
      </c>
      <c r="I13" s="90"/>
      <c r="J13" s="93">
        <v>7</v>
      </c>
      <c r="K13" s="136">
        <v>301.75</v>
      </c>
      <c r="L13" s="137">
        <f t="shared" ref="L13" si="6">IF(I13&gt;0,SVS_UR_1_MOSA*H13/I13,0)</f>
        <v>0</v>
      </c>
      <c r="M13" s="141">
        <v>59.5</v>
      </c>
      <c r="N13" s="142">
        <f t="shared" ref="N13" si="7">IF(I13&gt;0,SVS_UR_1_SO*H13/I13,0)</f>
        <v>0</v>
      </c>
      <c r="O13" s="143">
        <v>4</v>
      </c>
      <c r="P13" s="137">
        <f t="shared" ref="P13" si="8">IF(I13&gt;0,SVS_UR_1_HFT*H13/I13,0)</f>
        <v>0</v>
      </c>
      <c r="Q13" s="91">
        <f t="shared" ref="Q13" si="9">H13*(K13+M13+O13)</f>
        <v>898.51499999999999</v>
      </c>
      <c r="R13" s="139">
        <f t="shared" ref="R13" si="10">IFERROR(Q13/I13,0)</f>
        <v>0</v>
      </c>
      <c r="S13" s="91">
        <f t="shared" ref="S13" si="11">ROUND(K13*L13+M13*N13+O13*P13,2)</f>
        <v>0</v>
      </c>
    </row>
    <row r="14" spans="1:19" s="140" customFormat="1" ht="13.5">
      <c r="A14" s="89">
        <v>4</v>
      </c>
      <c r="B14" s="132" t="s">
        <v>703</v>
      </c>
      <c r="C14" s="249">
        <v>0</v>
      </c>
      <c r="D14" s="250" t="s">
        <v>707</v>
      </c>
      <c r="E14" s="92" t="s">
        <v>232</v>
      </c>
      <c r="F14" s="133" t="s">
        <v>114</v>
      </c>
      <c r="G14" s="134" t="s">
        <v>75</v>
      </c>
      <c r="H14" s="135">
        <v>5.83</v>
      </c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</row>
    <row r="15" spans="1:19" s="129" customFormat="1" ht="12">
      <c r="A15" s="144" t="s">
        <v>4</v>
      </c>
      <c r="B15" s="94" t="s">
        <v>59</v>
      </c>
      <c r="C15" s="145"/>
      <c r="D15" s="146"/>
      <c r="E15" s="147"/>
      <c r="F15" s="147"/>
      <c r="G15" s="147"/>
      <c r="H15" s="148">
        <f>SUM(H11:H14)</f>
        <v>16.119999999999997</v>
      </c>
      <c r="I15" s="149">
        <f>IF(R15&gt;0,Q15/R15,0)</f>
        <v>0</v>
      </c>
      <c r="J15" s="147"/>
      <c r="K15" s="147"/>
      <c r="L15" s="147"/>
      <c r="M15" s="147"/>
      <c r="N15" s="147"/>
      <c r="O15" s="147"/>
      <c r="P15" s="147"/>
      <c r="Q15" s="148">
        <f>SUM(Q11:Q14)</f>
        <v>3758.4224999999997</v>
      </c>
      <c r="R15" s="148">
        <f>SUM(R11:R14)</f>
        <v>0</v>
      </c>
      <c r="S15" s="148">
        <f>SUM(S11:S14)</f>
        <v>0</v>
      </c>
    </row>
    <row r="17" spans="1:15" s="151" customFormat="1">
      <c r="A17" s="150" t="s">
        <v>23</v>
      </c>
      <c r="B17" s="150"/>
      <c r="E17" s="152"/>
      <c r="F17" s="153"/>
      <c r="G17" s="153"/>
      <c r="H17" s="154"/>
      <c r="I17" s="153"/>
      <c r="J17" s="154"/>
      <c r="K17" s="154"/>
      <c r="M17" s="154"/>
      <c r="O17" s="154"/>
    </row>
    <row r="18" spans="1:15" s="151" customFormat="1">
      <c r="A18" s="150"/>
      <c r="B18" s="150"/>
      <c r="E18" s="152"/>
      <c r="F18" s="153"/>
      <c r="G18" s="153"/>
      <c r="H18" s="154"/>
      <c r="I18" s="153"/>
      <c r="J18" s="154"/>
      <c r="K18" s="154"/>
      <c r="M18" s="154"/>
      <c r="O18" s="154"/>
    </row>
    <row r="19" spans="1:15" s="151" customFormat="1">
      <c r="A19" s="150" t="s">
        <v>24</v>
      </c>
      <c r="B19" s="150" t="s">
        <v>25</v>
      </c>
      <c r="D19" s="155" t="s">
        <v>26</v>
      </c>
      <c r="E19" s="154" t="s">
        <v>27</v>
      </c>
      <c r="F19" s="154"/>
      <c r="H19" s="154"/>
      <c r="K19" s="154"/>
      <c r="M19" s="154"/>
      <c r="O19" s="154"/>
    </row>
    <row r="20" spans="1:15">
      <c r="A20" s="156" t="s">
        <v>12</v>
      </c>
      <c r="B20" s="156" t="s">
        <v>28</v>
      </c>
      <c r="C20" s="157"/>
      <c r="D20" s="158" t="s">
        <v>29</v>
      </c>
      <c r="E20" s="159" t="s">
        <v>30</v>
      </c>
      <c r="F20" s="159"/>
    </row>
    <row r="21" spans="1:15">
      <c r="A21" s="156" t="s">
        <v>31</v>
      </c>
      <c r="B21" s="156" t="s">
        <v>32</v>
      </c>
      <c r="C21" s="157"/>
      <c r="D21" s="158" t="s">
        <v>48</v>
      </c>
      <c r="E21" s="159" t="s">
        <v>49</v>
      </c>
      <c r="F21" s="159"/>
    </row>
    <row r="22" spans="1:15">
      <c r="A22" s="156" t="s">
        <v>33</v>
      </c>
      <c r="B22" s="156" t="s">
        <v>34</v>
      </c>
      <c r="C22" s="162"/>
      <c r="D22" s="158" t="s">
        <v>35</v>
      </c>
      <c r="E22" s="159" t="s">
        <v>36</v>
      </c>
      <c r="F22" s="159"/>
    </row>
    <row r="23" spans="1:15">
      <c r="D23" s="163"/>
      <c r="K23" s="164"/>
    </row>
  </sheetData>
  <sheetProtection algorithmName="SHA-512" hashValue="JvJt30yIuLmjXnRcMsGmyKXFpBJrxK3nDEQ6N1aDYbgy29wzFRsK2bL7vSexSR2sLlQSRCZMml8TmR0GO0WNZA==" saltValue="Eh72Yb0mtAlxxZrTlO2lUw==" spinCount="100000" sheet="1" objects="1" scenarios="1" formatColumns="0" formatRows="0" autoFilter="0"/>
  <autoFilter ref="A9:S15" xr:uid="{559923B2-16C7-43CC-9546-9CAE7412A491}"/>
  <mergeCells count="17">
    <mergeCell ref="A8:P8"/>
    <mergeCell ref="K5:L5"/>
    <mergeCell ref="M5:N5"/>
    <mergeCell ref="O5:P5"/>
    <mergeCell ref="K6:L7"/>
    <mergeCell ref="M6:N7"/>
    <mergeCell ref="O6:P7"/>
    <mergeCell ref="I7:J7"/>
    <mergeCell ref="G1:J6"/>
    <mergeCell ref="Q1:S1"/>
    <mergeCell ref="K2:L2"/>
    <mergeCell ref="M2:N2"/>
    <mergeCell ref="O2:P2"/>
    <mergeCell ref="K3:L4"/>
    <mergeCell ref="M3:N3"/>
    <mergeCell ref="O3:P4"/>
    <mergeCell ref="M4:N4"/>
  </mergeCells>
  <conditionalFormatting sqref="A8">
    <cfRule type="expression" dxfId="181" priority="6">
      <formula>A8&lt;&gt;""</formula>
    </cfRule>
  </conditionalFormatting>
  <conditionalFormatting sqref="C7:E7">
    <cfRule type="expression" dxfId="180" priority="5">
      <formula>C7&lt;&gt;""</formula>
    </cfRule>
  </conditionalFormatting>
  <conditionalFormatting sqref="G1">
    <cfRule type="expression" dxfId="179" priority="2219">
      <formula>$G$1&lt;&gt;""</formula>
    </cfRule>
  </conditionalFormatting>
  <conditionalFormatting sqref="Q1:S1">
    <cfRule type="expression" dxfId="178" priority="4">
      <formula>$Q$1&lt;&gt;""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310B-FE65-4A1F-B92B-10C3EDF296F0}">
  <sheetPr>
    <tabColor theme="5" tint="0.59999389629810485"/>
    <pageSetUpPr fitToPage="1"/>
  </sheetPr>
  <dimension ref="A1:U67"/>
  <sheetViews>
    <sheetView showGridLines="0" zoomScaleNormal="100" workbookViewId="0">
      <pane ySplit="10" topLeftCell="A43" activePane="bottomLeft" state="frozen"/>
      <selection activeCell="F38" sqref="F37:F38"/>
      <selection pane="bottomLeft" activeCell="H20" sqref="H20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IF(OR(COUNTIF(K11:K55,"&gt;0")&lt;&gt;COUNT(I11:I55),$O$5=""),"Das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603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926</v>
      </c>
      <c r="C5" s="241"/>
      <c r="D5" s="205" t="s">
        <v>46</v>
      </c>
      <c r="E5" s="209" t="str" cm="1">
        <f t="array" aca="1" ref="E5" ca="1">MID(CELL("dateiname",A2),FIND("]",CELL("dateiname",A2))+7,2)</f>
        <v>3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205</v>
      </c>
      <c r="P6" s="227"/>
      <c r="Q6" s="227"/>
      <c r="R6" s="227"/>
      <c r="S6" s="227"/>
      <c r="T6" s="224" t="s">
        <v>376</v>
      </c>
      <c r="U6" s="225">
        <v>15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COUNTA(I11:I55)</f>
        <v>34</v>
      </c>
      <c r="P7" s="227"/>
      <c r="Q7" s="227"/>
      <c r="R7" s="227"/>
      <c r="S7" s="227"/>
      <c r="T7" s="226" t="s">
        <v>329</v>
      </c>
      <c r="U7" s="229">
        <f>COUNTA(P11:P55)</f>
        <v>27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SUM(H11:H55)</f>
        <v>1182.5999999999999</v>
      </c>
      <c r="I10" s="201"/>
      <c r="J10" s="200" t="s">
        <v>59</v>
      </c>
      <c r="K10" s="202">
        <f>IFERROR(L10/M10,0)</f>
        <v>0</v>
      </c>
      <c r="L10" s="203">
        <f>SUM(L11:L55)</f>
        <v>156709.88450000004</v>
      </c>
      <c r="M10" s="203">
        <f>SUM(M11:M55)</f>
        <v>0</v>
      </c>
      <c r="N10" s="199"/>
      <c r="O10" s="203">
        <f>SUM(O11:O55)</f>
        <v>0</v>
      </c>
      <c r="P10" s="200" t="s">
        <v>59</v>
      </c>
      <c r="Q10" s="202">
        <f>IFERROR(R10/S10,0)</f>
        <v>0</v>
      </c>
      <c r="R10" s="203">
        <f>SUM(R11:R55)</f>
        <v>898.12999999999988</v>
      </c>
      <c r="S10" s="203">
        <f>SUM(S11:S55)</f>
        <v>0</v>
      </c>
      <c r="T10" s="199"/>
      <c r="U10" s="203">
        <f>SUM(U11:U55)</f>
        <v>0</v>
      </c>
    </row>
    <row r="11" spans="1:21" s="45" customFormat="1" ht="24">
      <c r="A11" s="37">
        <v>1</v>
      </c>
      <c r="B11" s="46" t="s">
        <v>603</v>
      </c>
      <c r="C11" s="248">
        <v>0</v>
      </c>
      <c r="D11" s="248">
        <v>57</v>
      </c>
      <c r="E11" s="38" t="s">
        <v>604</v>
      </c>
      <c r="F11" s="38" t="s">
        <v>69</v>
      </c>
      <c r="G11" s="39" t="s">
        <v>75</v>
      </c>
      <c r="H11" s="40">
        <v>2.8</v>
      </c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45" customFormat="1" ht="24">
      <c r="A12" s="37">
        <f>MAX($A$11:A11)+1</f>
        <v>2</v>
      </c>
      <c r="B12" s="46" t="s">
        <v>603</v>
      </c>
      <c r="C12" s="248">
        <v>0</v>
      </c>
      <c r="D12" s="248">
        <v>56</v>
      </c>
      <c r="E12" s="38" t="s">
        <v>146</v>
      </c>
      <c r="F12" s="38" t="s">
        <v>69</v>
      </c>
      <c r="G12" s="39" t="s">
        <v>88</v>
      </c>
      <c r="H12" s="40">
        <v>3.25</v>
      </c>
      <c r="I12" s="39">
        <v>5</v>
      </c>
      <c r="J12" s="41">
        <v>187.75</v>
      </c>
      <c r="K12" s="42"/>
      <c r="L12" s="43">
        <f t="shared" ref="L12:L53" si="0">H12*J12</f>
        <v>610.1875</v>
      </c>
      <c r="M12" s="43">
        <f t="shared" ref="M12:M53" si="1">IFERROR(L12/K12,0)</f>
        <v>0</v>
      </c>
      <c r="N12" s="44">
        <f t="shared" ref="N12:N53" si="2">IF(O12&gt;0,O12/J12,0)</f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ref="R12:R52" si="3">H12*P12</f>
        <v>3.25</v>
      </c>
      <c r="S12" s="43">
        <f t="shared" ref="S12:S52" si="4">IFERROR(R12/Q12,0)</f>
        <v>0</v>
      </c>
      <c r="T12" s="44">
        <f t="shared" ref="T12:T52" si="5">IF(U12&gt;0,U12/P12,0)</f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603</v>
      </c>
      <c r="C13" s="248">
        <v>0</v>
      </c>
      <c r="D13" s="248">
        <v>55</v>
      </c>
      <c r="E13" s="38" t="s">
        <v>146</v>
      </c>
      <c r="F13" s="38" t="s">
        <v>69</v>
      </c>
      <c r="G13" s="39" t="s">
        <v>88</v>
      </c>
      <c r="H13" s="40">
        <v>9.76</v>
      </c>
      <c r="I13" s="39">
        <v>5</v>
      </c>
      <c r="J13" s="41">
        <v>187.75</v>
      </c>
      <c r="K13" s="42"/>
      <c r="L13" s="43">
        <f t="shared" si="0"/>
        <v>1832.44</v>
      </c>
      <c r="M13" s="43">
        <f t="shared" si="1"/>
        <v>0</v>
      </c>
      <c r="N13" s="44">
        <f t="shared" si="2"/>
        <v>0</v>
      </c>
      <c r="O13" s="43">
        <f t="shared" ref="O13" si="6">ROUND(M13*SVS_UR_1_1,2)</f>
        <v>0</v>
      </c>
      <c r="P13" s="41">
        <f t="shared" ref="P13:P52" si="7">IF(I13&gt;=1,1,0)</f>
        <v>1</v>
      </c>
      <c r="Q13" s="42"/>
      <c r="R13" s="43">
        <f t="shared" si="3"/>
        <v>9.76</v>
      </c>
      <c r="S13" s="43">
        <f t="shared" si="4"/>
        <v>0</v>
      </c>
      <c r="T13" s="44">
        <f t="shared" si="5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603</v>
      </c>
      <c r="C14" s="248">
        <v>0</v>
      </c>
      <c r="D14" s="248">
        <v>54</v>
      </c>
      <c r="E14" s="38" t="s">
        <v>146</v>
      </c>
      <c r="F14" s="38" t="s">
        <v>69</v>
      </c>
      <c r="G14" s="39" t="s">
        <v>88</v>
      </c>
      <c r="H14" s="40">
        <v>9.76</v>
      </c>
      <c r="I14" s="39">
        <v>5</v>
      </c>
      <c r="J14" s="41">
        <v>187.75</v>
      </c>
      <c r="K14" s="42"/>
      <c r="L14" s="43">
        <f t="shared" si="0"/>
        <v>1832.44</v>
      </c>
      <c r="M14" s="43">
        <f t="shared" si="1"/>
        <v>0</v>
      </c>
      <c r="N14" s="44">
        <f t="shared" si="2"/>
        <v>0</v>
      </c>
      <c r="O14" s="43">
        <f t="shared" ref="O14" si="8">ROUND(M14*SVS_UR_1_1,2)</f>
        <v>0</v>
      </c>
      <c r="P14" s="41">
        <f t="shared" si="7"/>
        <v>1</v>
      </c>
      <c r="Q14" s="42"/>
      <c r="R14" s="43">
        <f t="shared" si="3"/>
        <v>9.76</v>
      </c>
      <c r="S14" s="43">
        <f t="shared" si="4"/>
        <v>0</v>
      </c>
      <c r="T14" s="44">
        <f t="shared" si="5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603</v>
      </c>
      <c r="C15" s="248">
        <v>0</v>
      </c>
      <c r="D15" s="248">
        <v>53</v>
      </c>
      <c r="E15" s="38" t="s">
        <v>82</v>
      </c>
      <c r="F15" s="38" t="s">
        <v>352</v>
      </c>
      <c r="G15" s="39" t="s">
        <v>81</v>
      </c>
      <c r="H15" s="40">
        <v>16.079999999999998</v>
      </c>
      <c r="I15" s="39">
        <v>5</v>
      </c>
      <c r="J15" s="41">
        <v>187.75</v>
      </c>
      <c r="K15" s="42"/>
      <c r="L15" s="43">
        <f t="shared" si="0"/>
        <v>3019.0199999999995</v>
      </c>
      <c r="M15" s="43">
        <f t="shared" si="1"/>
        <v>0</v>
      </c>
      <c r="N15" s="44">
        <f t="shared" si="2"/>
        <v>0</v>
      </c>
      <c r="O15" s="43">
        <f t="shared" ref="O15" si="9">ROUND(M15*SVS_UR_1_1,2)</f>
        <v>0</v>
      </c>
      <c r="P15" s="41">
        <f t="shared" si="7"/>
        <v>1</v>
      </c>
      <c r="Q15" s="42"/>
      <c r="R15" s="43">
        <f t="shared" si="3"/>
        <v>16.079999999999998</v>
      </c>
      <c r="S15" s="43">
        <f t="shared" si="4"/>
        <v>0</v>
      </c>
      <c r="T15" s="44">
        <f t="shared" si="5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603</v>
      </c>
      <c r="C16" s="248">
        <v>0</v>
      </c>
      <c r="D16" s="248">
        <v>52</v>
      </c>
      <c r="E16" s="38" t="s">
        <v>605</v>
      </c>
      <c r="F16" s="38" t="s">
        <v>69</v>
      </c>
      <c r="G16" s="39" t="s">
        <v>75</v>
      </c>
      <c r="H16" s="40">
        <v>2.36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</row>
    <row r="17" spans="1:21" s="45" customFormat="1" ht="24">
      <c r="A17" s="37">
        <f>MAX($A$11:A16)+1</f>
        <v>7</v>
      </c>
      <c r="B17" s="46" t="s">
        <v>603</v>
      </c>
      <c r="C17" s="248">
        <v>0</v>
      </c>
      <c r="D17" s="248">
        <v>51</v>
      </c>
      <c r="E17" s="38" t="s">
        <v>214</v>
      </c>
      <c r="F17" s="38" t="s">
        <v>69</v>
      </c>
      <c r="G17" s="39" t="s">
        <v>75</v>
      </c>
      <c r="H17" s="40">
        <v>4.66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</row>
    <row r="18" spans="1:21" s="45" customFormat="1" ht="24">
      <c r="A18" s="37">
        <f>MAX($A$11:A17)+1</f>
        <v>8</v>
      </c>
      <c r="B18" s="46" t="s">
        <v>603</v>
      </c>
      <c r="C18" s="248">
        <v>0</v>
      </c>
      <c r="D18" s="248">
        <v>50</v>
      </c>
      <c r="E18" s="38" t="s">
        <v>394</v>
      </c>
      <c r="F18" s="38" t="s">
        <v>74</v>
      </c>
      <c r="G18" s="39" t="s">
        <v>75</v>
      </c>
      <c r="H18" s="40">
        <v>5.28</v>
      </c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1" s="45" customFormat="1" ht="24">
      <c r="A19" s="37">
        <f>MAX($A$11:A18)+1</f>
        <v>9</v>
      </c>
      <c r="B19" s="46" t="s">
        <v>603</v>
      </c>
      <c r="C19" s="248">
        <v>0</v>
      </c>
      <c r="D19" s="248">
        <v>49</v>
      </c>
      <c r="E19" s="38" t="s">
        <v>606</v>
      </c>
      <c r="F19" s="38" t="s">
        <v>74</v>
      </c>
      <c r="G19" s="39" t="s">
        <v>75</v>
      </c>
      <c r="H19" s="40">
        <v>2.5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1" s="45" customFormat="1" ht="24">
      <c r="A20" s="37">
        <f>MAX($A$11:A19)+1</f>
        <v>10</v>
      </c>
      <c r="B20" s="46" t="s">
        <v>603</v>
      </c>
      <c r="C20" s="248">
        <v>0</v>
      </c>
      <c r="D20" s="248">
        <v>48</v>
      </c>
      <c r="E20" s="38" t="s">
        <v>607</v>
      </c>
      <c r="F20" s="38" t="s">
        <v>69</v>
      </c>
      <c r="G20" s="39" t="s">
        <v>75</v>
      </c>
      <c r="H20" s="40">
        <v>2.5299999999999998</v>
      </c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</row>
    <row r="21" spans="1:21" s="45" customFormat="1" ht="24">
      <c r="A21" s="37">
        <f>MAX($A$11:A20)+1</f>
        <v>11</v>
      </c>
      <c r="B21" s="46" t="s">
        <v>603</v>
      </c>
      <c r="C21" s="248">
        <v>0</v>
      </c>
      <c r="D21" s="248">
        <v>47</v>
      </c>
      <c r="E21" s="38" t="s">
        <v>90</v>
      </c>
      <c r="F21" s="38" t="s">
        <v>352</v>
      </c>
      <c r="G21" s="39" t="s">
        <v>89</v>
      </c>
      <c r="H21" s="40">
        <v>21.08</v>
      </c>
      <c r="I21" s="39">
        <v>5</v>
      </c>
      <c r="J21" s="41">
        <v>187.75</v>
      </c>
      <c r="K21" s="42"/>
      <c r="L21" s="43">
        <f t="shared" si="0"/>
        <v>3957.7699999999995</v>
      </c>
      <c r="M21" s="43">
        <f t="shared" si="1"/>
        <v>0</v>
      </c>
      <c r="N21" s="44">
        <f t="shared" si="2"/>
        <v>0</v>
      </c>
      <c r="O21" s="43">
        <f t="shared" ref="O21" si="10">ROUND(M21*SVS_UR_1_1,2)</f>
        <v>0</v>
      </c>
      <c r="P21" s="41">
        <f t="shared" si="7"/>
        <v>1</v>
      </c>
      <c r="Q21" s="42"/>
      <c r="R21" s="43">
        <f t="shared" si="3"/>
        <v>21.08</v>
      </c>
      <c r="S21" s="43">
        <f t="shared" si="4"/>
        <v>0</v>
      </c>
      <c r="T21" s="44">
        <f t="shared" si="5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603</v>
      </c>
      <c r="C22" s="248">
        <v>0</v>
      </c>
      <c r="D22" s="248">
        <v>46</v>
      </c>
      <c r="E22" s="38" t="s">
        <v>608</v>
      </c>
      <c r="F22" s="38" t="s">
        <v>234</v>
      </c>
      <c r="G22" s="39" t="s">
        <v>42</v>
      </c>
      <c r="H22" s="40">
        <v>17.8</v>
      </c>
      <c r="I22" s="39">
        <v>0.23</v>
      </c>
      <c r="J22" s="41">
        <v>12</v>
      </c>
      <c r="K22" s="42"/>
      <c r="L22" s="43">
        <f t="shared" si="0"/>
        <v>213.60000000000002</v>
      </c>
      <c r="M22" s="43">
        <f t="shared" si="1"/>
        <v>0</v>
      </c>
      <c r="N22" s="44">
        <f t="shared" si="2"/>
        <v>0</v>
      </c>
      <c r="O22" s="43">
        <f t="shared" ref="O22" si="11">ROUND(M22*SVS_UR_1_1,2)</f>
        <v>0</v>
      </c>
      <c r="P22" s="138"/>
      <c r="Q22" s="138"/>
      <c r="R22" s="138"/>
      <c r="S22" s="138"/>
      <c r="T22" s="138"/>
      <c r="U22" s="138"/>
    </row>
    <row r="23" spans="1:21" s="45" customFormat="1" ht="24">
      <c r="A23" s="37">
        <f>MAX($A$11:A22)+1</f>
        <v>13</v>
      </c>
      <c r="B23" s="46" t="s">
        <v>603</v>
      </c>
      <c r="C23" s="248">
        <v>0</v>
      </c>
      <c r="D23" s="248">
        <v>45</v>
      </c>
      <c r="E23" s="38" t="s">
        <v>214</v>
      </c>
      <c r="F23" s="38" t="s">
        <v>352</v>
      </c>
      <c r="G23" s="39" t="s">
        <v>75</v>
      </c>
      <c r="H23" s="40">
        <v>2.46</v>
      </c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</row>
    <row r="24" spans="1:21" s="45" customFormat="1" ht="24">
      <c r="A24" s="37">
        <f>MAX($A$11:A23)+1</f>
        <v>14</v>
      </c>
      <c r="B24" s="46" t="s">
        <v>603</v>
      </c>
      <c r="C24" s="248">
        <v>0</v>
      </c>
      <c r="D24" s="248">
        <v>44</v>
      </c>
      <c r="E24" s="38" t="s">
        <v>82</v>
      </c>
      <c r="F24" s="38" t="s">
        <v>352</v>
      </c>
      <c r="G24" s="39" t="s">
        <v>81</v>
      </c>
      <c r="H24" s="40">
        <v>1.82</v>
      </c>
      <c r="I24" s="39">
        <v>5</v>
      </c>
      <c r="J24" s="41">
        <v>187.75</v>
      </c>
      <c r="K24" s="42"/>
      <c r="L24" s="43">
        <f t="shared" si="0"/>
        <v>341.70499999999998</v>
      </c>
      <c r="M24" s="43">
        <f t="shared" si="1"/>
        <v>0</v>
      </c>
      <c r="N24" s="44">
        <f t="shared" si="2"/>
        <v>0</v>
      </c>
      <c r="O24" s="43">
        <f t="shared" ref="O24" si="12">ROUND(M24*SVS_UR_1_1,2)</f>
        <v>0</v>
      </c>
      <c r="P24" s="41">
        <f t="shared" si="7"/>
        <v>1</v>
      </c>
      <c r="Q24" s="42"/>
      <c r="R24" s="43">
        <f t="shared" si="3"/>
        <v>1.82</v>
      </c>
      <c r="S24" s="43">
        <f t="shared" si="4"/>
        <v>0</v>
      </c>
      <c r="T24" s="44">
        <f t="shared" si="5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603</v>
      </c>
      <c r="C25" s="248">
        <v>0</v>
      </c>
      <c r="D25" s="248">
        <v>43</v>
      </c>
      <c r="E25" s="38" t="s">
        <v>609</v>
      </c>
      <c r="F25" s="38" t="s">
        <v>74</v>
      </c>
      <c r="G25" s="39" t="s">
        <v>75</v>
      </c>
      <c r="H25" s="40">
        <v>21.72</v>
      </c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</row>
    <row r="26" spans="1:21" s="45" customFormat="1" ht="24">
      <c r="A26" s="37">
        <f>MAX($A$11:A25)+1</f>
        <v>16</v>
      </c>
      <c r="B26" s="46" t="s">
        <v>603</v>
      </c>
      <c r="C26" s="248">
        <v>0</v>
      </c>
      <c r="D26" s="248">
        <v>42</v>
      </c>
      <c r="E26" s="38" t="s">
        <v>82</v>
      </c>
      <c r="F26" s="38" t="s">
        <v>352</v>
      </c>
      <c r="G26" s="39" t="s">
        <v>81</v>
      </c>
      <c r="H26" s="40">
        <v>24.61</v>
      </c>
      <c r="I26" s="39">
        <v>5</v>
      </c>
      <c r="J26" s="41">
        <v>187.75</v>
      </c>
      <c r="K26" s="42"/>
      <c r="L26" s="43">
        <f t="shared" si="0"/>
        <v>4620.5275000000001</v>
      </c>
      <c r="M26" s="43">
        <f t="shared" si="1"/>
        <v>0</v>
      </c>
      <c r="N26" s="44">
        <f t="shared" si="2"/>
        <v>0</v>
      </c>
      <c r="O26" s="43">
        <f t="shared" ref="O26" si="13">ROUND(M26*SVS_UR_1_1,2)</f>
        <v>0</v>
      </c>
      <c r="P26" s="41">
        <f t="shared" si="7"/>
        <v>1</v>
      </c>
      <c r="Q26" s="42"/>
      <c r="R26" s="43">
        <f t="shared" si="3"/>
        <v>24.61</v>
      </c>
      <c r="S26" s="43">
        <f t="shared" si="4"/>
        <v>0</v>
      </c>
      <c r="T26" s="44">
        <f t="shared" si="5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603</v>
      </c>
      <c r="C27" s="248">
        <v>0</v>
      </c>
      <c r="D27" s="248">
        <v>40</v>
      </c>
      <c r="E27" s="38" t="s">
        <v>176</v>
      </c>
      <c r="F27" s="38" t="s">
        <v>69</v>
      </c>
      <c r="G27" s="39" t="s">
        <v>88</v>
      </c>
      <c r="H27" s="40">
        <v>6.57</v>
      </c>
      <c r="I27" s="39">
        <v>5</v>
      </c>
      <c r="J27" s="41">
        <v>187.75</v>
      </c>
      <c r="K27" s="42"/>
      <c r="L27" s="43">
        <f t="shared" si="0"/>
        <v>1233.5175000000002</v>
      </c>
      <c r="M27" s="43">
        <f t="shared" si="1"/>
        <v>0</v>
      </c>
      <c r="N27" s="44">
        <f t="shared" si="2"/>
        <v>0</v>
      </c>
      <c r="O27" s="43">
        <f t="shared" ref="O27" si="14">ROUND(M27*SVS_UR_1_1,2)</f>
        <v>0</v>
      </c>
      <c r="P27" s="41">
        <f t="shared" si="7"/>
        <v>1</v>
      </c>
      <c r="Q27" s="42"/>
      <c r="R27" s="43">
        <f t="shared" si="3"/>
        <v>6.57</v>
      </c>
      <c r="S27" s="43">
        <f t="shared" si="4"/>
        <v>0</v>
      </c>
      <c r="T27" s="44">
        <f t="shared" si="5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603</v>
      </c>
      <c r="C28" s="248">
        <v>0</v>
      </c>
      <c r="D28" s="248">
        <v>39</v>
      </c>
      <c r="E28" s="38" t="s">
        <v>176</v>
      </c>
      <c r="F28" s="38" t="s">
        <v>69</v>
      </c>
      <c r="G28" s="39" t="s">
        <v>88</v>
      </c>
      <c r="H28" s="40">
        <v>6.57</v>
      </c>
      <c r="I28" s="39">
        <v>5</v>
      </c>
      <c r="J28" s="41">
        <v>187.75</v>
      </c>
      <c r="K28" s="42"/>
      <c r="L28" s="43">
        <f t="shared" si="0"/>
        <v>1233.5175000000002</v>
      </c>
      <c r="M28" s="43">
        <f t="shared" si="1"/>
        <v>0</v>
      </c>
      <c r="N28" s="44">
        <f t="shared" si="2"/>
        <v>0</v>
      </c>
      <c r="O28" s="43">
        <f t="shared" ref="O28" si="15">ROUND(M28*SVS_UR_1_1,2)</f>
        <v>0</v>
      </c>
      <c r="P28" s="41">
        <f t="shared" si="7"/>
        <v>1</v>
      </c>
      <c r="Q28" s="42"/>
      <c r="R28" s="43">
        <f t="shared" si="3"/>
        <v>6.57</v>
      </c>
      <c r="S28" s="43">
        <f t="shared" si="4"/>
        <v>0</v>
      </c>
      <c r="T28" s="44">
        <f t="shared" si="5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603</v>
      </c>
      <c r="C29" s="248">
        <v>0</v>
      </c>
      <c r="D29" s="248">
        <v>38</v>
      </c>
      <c r="E29" s="38" t="s">
        <v>368</v>
      </c>
      <c r="F29" s="38" t="s">
        <v>69</v>
      </c>
      <c r="G29" s="39" t="s">
        <v>88</v>
      </c>
      <c r="H29" s="40">
        <v>5.73</v>
      </c>
      <c r="I29" s="39">
        <v>5</v>
      </c>
      <c r="J29" s="41">
        <v>187.75</v>
      </c>
      <c r="K29" s="42"/>
      <c r="L29" s="43">
        <f t="shared" si="0"/>
        <v>1075.8075000000001</v>
      </c>
      <c r="M29" s="43">
        <f t="shared" si="1"/>
        <v>0</v>
      </c>
      <c r="N29" s="44">
        <f t="shared" si="2"/>
        <v>0</v>
      </c>
      <c r="O29" s="43">
        <f t="shared" ref="O29" si="16">ROUND(M29*SVS_UR_1_1,2)</f>
        <v>0</v>
      </c>
      <c r="P29" s="41">
        <f t="shared" si="7"/>
        <v>1</v>
      </c>
      <c r="Q29" s="42"/>
      <c r="R29" s="43">
        <f t="shared" si="3"/>
        <v>5.73</v>
      </c>
      <c r="S29" s="43">
        <f t="shared" si="4"/>
        <v>0</v>
      </c>
      <c r="T29" s="44">
        <f t="shared" si="5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603</v>
      </c>
      <c r="C30" s="248">
        <v>0</v>
      </c>
      <c r="D30" s="248">
        <v>37</v>
      </c>
      <c r="E30" s="38" t="s">
        <v>368</v>
      </c>
      <c r="F30" s="38" t="s">
        <v>69</v>
      </c>
      <c r="G30" s="39" t="s">
        <v>88</v>
      </c>
      <c r="H30" s="40">
        <v>5.73</v>
      </c>
      <c r="I30" s="39">
        <v>5</v>
      </c>
      <c r="J30" s="41">
        <v>187.75</v>
      </c>
      <c r="K30" s="42"/>
      <c r="L30" s="43">
        <f t="shared" si="0"/>
        <v>1075.8075000000001</v>
      </c>
      <c r="M30" s="43">
        <f t="shared" si="1"/>
        <v>0</v>
      </c>
      <c r="N30" s="44">
        <f t="shared" si="2"/>
        <v>0</v>
      </c>
      <c r="O30" s="43">
        <f t="shared" ref="O30" si="17">ROUND(M30*SVS_UR_1_1,2)</f>
        <v>0</v>
      </c>
      <c r="P30" s="41">
        <f t="shared" si="7"/>
        <v>1</v>
      </c>
      <c r="Q30" s="42"/>
      <c r="R30" s="43">
        <f t="shared" si="3"/>
        <v>5.73</v>
      </c>
      <c r="S30" s="43">
        <f t="shared" si="4"/>
        <v>0</v>
      </c>
      <c r="T30" s="44">
        <f t="shared" si="5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603</v>
      </c>
      <c r="C31" s="248">
        <v>0</v>
      </c>
      <c r="D31" s="248">
        <v>36</v>
      </c>
      <c r="E31" s="38" t="s">
        <v>146</v>
      </c>
      <c r="F31" s="38" t="s">
        <v>69</v>
      </c>
      <c r="G31" s="39" t="s">
        <v>88</v>
      </c>
      <c r="H31" s="40">
        <v>1.53</v>
      </c>
      <c r="I31" s="39">
        <v>5</v>
      </c>
      <c r="J31" s="41">
        <v>187.75</v>
      </c>
      <c r="K31" s="42"/>
      <c r="L31" s="43">
        <f t="shared" si="0"/>
        <v>287.25749999999999</v>
      </c>
      <c r="M31" s="43">
        <f t="shared" si="1"/>
        <v>0</v>
      </c>
      <c r="N31" s="44">
        <f t="shared" si="2"/>
        <v>0</v>
      </c>
      <c r="O31" s="43">
        <f t="shared" ref="O31" si="18">ROUND(M31*SVS_UR_1_1,2)</f>
        <v>0</v>
      </c>
      <c r="P31" s="41">
        <f t="shared" si="7"/>
        <v>1</v>
      </c>
      <c r="Q31" s="42"/>
      <c r="R31" s="43">
        <f t="shared" si="3"/>
        <v>1.53</v>
      </c>
      <c r="S31" s="43">
        <f t="shared" si="4"/>
        <v>0</v>
      </c>
      <c r="T31" s="44">
        <f t="shared" si="5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603</v>
      </c>
      <c r="C32" s="248">
        <v>0</v>
      </c>
      <c r="D32" s="248">
        <v>35</v>
      </c>
      <c r="E32" s="38" t="s">
        <v>146</v>
      </c>
      <c r="F32" s="38" t="s">
        <v>69</v>
      </c>
      <c r="G32" s="39" t="s">
        <v>88</v>
      </c>
      <c r="H32" s="40">
        <v>1.53</v>
      </c>
      <c r="I32" s="39">
        <v>5</v>
      </c>
      <c r="J32" s="41">
        <v>187.75</v>
      </c>
      <c r="K32" s="42"/>
      <c r="L32" s="43">
        <f t="shared" si="0"/>
        <v>287.25749999999999</v>
      </c>
      <c r="M32" s="43">
        <f t="shared" si="1"/>
        <v>0</v>
      </c>
      <c r="N32" s="44">
        <f t="shared" si="2"/>
        <v>0</v>
      </c>
      <c r="O32" s="43">
        <f t="shared" ref="O32" si="19">ROUND(M32*SVS_UR_1_1,2)</f>
        <v>0</v>
      </c>
      <c r="P32" s="41">
        <f t="shared" si="7"/>
        <v>1</v>
      </c>
      <c r="Q32" s="42"/>
      <c r="R32" s="43">
        <f t="shared" si="3"/>
        <v>1.53</v>
      </c>
      <c r="S32" s="43">
        <f t="shared" si="4"/>
        <v>0</v>
      </c>
      <c r="T32" s="44">
        <f t="shared" si="5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603</v>
      </c>
      <c r="C33" s="248">
        <v>0</v>
      </c>
      <c r="D33" s="248">
        <v>34</v>
      </c>
      <c r="E33" s="38" t="s">
        <v>90</v>
      </c>
      <c r="F33" s="38" t="s">
        <v>352</v>
      </c>
      <c r="G33" s="39" t="s">
        <v>89</v>
      </c>
      <c r="H33" s="40">
        <v>21.08</v>
      </c>
      <c r="I33" s="39">
        <v>5</v>
      </c>
      <c r="J33" s="41">
        <v>187.75</v>
      </c>
      <c r="K33" s="42"/>
      <c r="L33" s="43">
        <f t="shared" si="0"/>
        <v>3957.7699999999995</v>
      </c>
      <c r="M33" s="43">
        <f t="shared" si="1"/>
        <v>0</v>
      </c>
      <c r="N33" s="44">
        <f t="shared" si="2"/>
        <v>0</v>
      </c>
      <c r="O33" s="43">
        <f t="shared" ref="O33" si="20">ROUND(M33*SVS_UR_1_1,2)</f>
        <v>0</v>
      </c>
      <c r="P33" s="41">
        <f t="shared" si="7"/>
        <v>1</v>
      </c>
      <c r="Q33" s="42"/>
      <c r="R33" s="43">
        <f t="shared" si="3"/>
        <v>21.08</v>
      </c>
      <c r="S33" s="43">
        <f t="shared" si="4"/>
        <v>0</v>
      </c>
      <c r="T33" s="44">
        <f t="shared" si="5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603</v>
      </c>
      <c r="C34" s="248">
        <v>0</v>
      </c>
      <c r="D34" s="248">
        <v>33</v>
      </c>
      <c r="E34" s="38" t="s">
        <v>54</v>
      </c>
      <c r="F34" s="38" t="s">
        <v>69</v>
      </c>
      <c r="G34" s="39" t="s">
        <v>81</v>
      </c>
      <c r="H34" s="40">
        <v>6.07</v>
      </c>
      <c r="I34" s="39">
        <v>5</v>
      </c>
      <c r="J34" s="41">
        <v>187.75</v>
      </c>
      <c r="K34" s="42"/>
      <c r="L34" s="43">
        <f t="shared" si="0"/>
        <v>1139.6425000000002</v>
      </c>
      <c r="M34" s="43">
        <f t="shared" si="1"/>
        <v>0</v>
      </c>
      <c r="N34" s="44">
        <f t="shared" si="2"/>
        <v>0</v>
      </c>
      <c r="O34" s="43">
        <f t="shared" ref="O34" si="21">ROUND(M34*SVS_UR_1_1,2)</f>
        <v>0</v>
      </c>
      <c r="P34" s="41">
        <f t="shared" si="7"/>
        <v>1</v>
      </c>
      <c r="Q34" s="42"/>
      <c r="R34" s="43">
        <f t="shared" si="3"/>
        <v>6.07</v>
      </c>
      <c r="S34" s="43">
        <f t="shared" si="4"/>
        <v>0</v>
      </c>
      <c r="T34" s="44">
        <f t="shared" si="5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603</v>
      </c>
      <c r="C35" s="248">
        <v>0</v>
      </c>
      <c r="D35" s="248">
        <v>32</v>
      </c>
      <c r="E35" s="38" t="s">
        <v>143</v>
      </c>
      <c r="F35" s="38" t="s">
        <v>234</v>
      </c>
      <c r="G35" s="39" t="s">
        <v>40</v>
      </c>
      <c r="H35" s="40">
        <v>134.52000000000001</v>
      </c>
      <c r="I35" s="39">
        <v>5</v>
      </c>
      <c r="J35" s="41">
        <v>187.75</v>
      </c>
      <c r="K35" s="42"/>
      <c r="L35" s="43">
        <f t="shared" si="0"/>
        <v>25256.13</v>
      </c>
      <c r="M35" s="43">
        <f t="shared" si="1"/>
        <v>0</v>
      </c>
      <c r="N35" s="44">
        <f t="shared" si="2"/>
        <v>0</v>
      </c>
      <c r="O35" s="43">
        <f t="shared" ref="O35" si="22">ROUND(M35*SVS_UR_1_1,2)</f>
        <v>0</v>
      </c>
      <c r="P35" s="41">
        <f t="shared" si="7"/>
        <v>1</v>
      </c>
      <c r="Q35" s="42"/>
      <c r="R35" s="43">
        <f t="shared" si="3"/>
        <v>134.52000000000001</v>
      </c>
      <c r="S35" s="43">
        <f t="shared" si="4"/>
        <v>0</v>
      </c>
      <c r="T35" s="44">
        <f t="shared" si="5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603</v>
      </c>
      <c r="C36" s="248">
        <v>0</v>
      </c>
      <c r="D36" s="248">
        <v>31</v>
      </c>
      <c r="E36" s="38" t="s">
        <v>204</v>
      </c>
      <c r="F36" s="38" t="s">
        <v>71</v>
      </c>
      <c r="G36" s="39" t="s">
        <v>42</v>
      </c>
      <c r="H36" s="40">
        <v>23.81</v>
      </c>
      <c r="I36" s="39">
        <v>0.23</v>
      </c>
      <c r="J36" s="41">
        <v>12</v>
      </c>
      <c r="K36" s="42"/>
      <c r="L36" s="43">
        <f t="shared" si="0"/>
        <v>285.71999999999997</v>
      </c>
      <c r="M36" s="43">
        <f t="shared" si="1"/>
        <v>0</v>
      </c>
      <c r="N36" s="44">
        <f t="shared" si="2"/>
        <v>0</v>
      </c>
      <c r="O36" s="43">
        <f t="shared" ref="O36" si="23">ROUND(M36*SVS_UR_1_1,2)</f>
        <v>0</v>
      </c>
      <c r="P36" s="138"/>
      <c r="Q36" s="138"/>
      <c r="R36" s="138"/>
      <c r="S36" s="138"/>
      <c r="T36" s="138"/>
      <c r="U36" s="138"/>
    </row>
    <row r="37" spans="1:21" s="45" customFormat="1" ht="24">
      <c r="A37" s="37">
        <f>MAX($A$11:A36)+1</f>
        <v>27</v>
      </c>
      <c r="B37" s="46" t="s">
        <v>603</v>
      </c>
      <c r="C37" s="248">
        <v>0</v>
      </c>
      <c r="D37" s="248">
        <v>30</v>
      </c>
      <c r="E37" s="38" t="s">
        <v>82</v>
      </c>
      <c r="F37" s="38" t="s">
        <v>71</v>
      </c>
      <c r="G37" s="39" t="s">
        <v>81</v>
      </c>
      <c r="H37" s="40">
        <v>9.39</v>
      </c>
      <c r="I37" s="39">
        <v>5</v>
      </c>
      <c r="J37" s="41">
        <v>187.75</v>
      </c>
      <c r="K37" s="42"/>
      <c r="L37" s="43">
        <f t="shared" si="0"/>
        <v>1762.9725000000001</v>
      </c>
      <c r="M37" s="43">
        <f t="shared" si="1"/>
        <v>0</v>
      </c>
      <c r="N37" s="44">
        <f t="shared" si="2"/>
        <v>0</v>
      </c>
      <c r="O37" s="43">
        <f t="shared" ref="O37" si="24">ROUND(M37*SVS_UR_1_1,2)</f>
        <v>0</v>
      </c>
      <c r="P37" s="41">
        <f t="shared" si="7"/>
        <v>1</v>
      </c>
      <c r="Q37" s="42"/>
      <c r="R37" s="43">
        <f t="shared" si="3"/>
        <v>9.39</v>
      </c>
      <c r="S37" s="43">
        <f t="shared" si="4"/>
        <v>0</v>
      </c>
      <c r="T37" s="44">
        <f t="shared" si="5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603</v>
      </c>
      <c r="C38" s="248">
        <v>0</v>
      </c>
      <c r="D38" s="248">
        <v>29</v>
      </c>
      <c r="E38" s="38" t="s">
        <v>84</v>
      </c>
      <c r="F38" s="38" t="s">
        <v>71</v>
      </c>
      <c r="G38" s="39" t="s">
        <v>83</v>
      </c>
      <c r="H38" s="40">
        <v>1.1299999999999999</v>
      </c>
      <c r="I38" s="39">
        <v>5</v>
      </c>
      <c r="J38" s="41">
        <v>187.75</v>
      </c>
      <c r="K38" s="42"/>
      <c r="L38" s="43">
        <f t="shared" si="0"/>
        <v>212.15749999999997</v>
      </c>
      <c r="M38" s="43">
        <f t="shared" si="1"/>
        <v>0</v>
      </c>
      <c r="N38" s="44">
        <f t="shared" si="2"/>
        <v>0</v>
      </c>
      <c r="O38" s="43">
        <f t="shared" ref="O38" si="25">ROUND(M38*SVS_UR_1_1,2)</f>
        <v>0</v>
      </c>
      <c r="P38" s="41">
        <f t="shared" si="7"/>
        <v>1</v>
      </c>
      <c r="Q38" s="42"/>
      <c r="R38" s="43">
        <f t="shared" si="3"/>
        <v>1.1299999999999999</v>
      </c>
      <c r="S38" s="43">
        <f t="shared" si="4"/>
        <v>0</v>
      </c>
      <c r="T38" s="44">
        <f t="shared" si="5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603</v>
      </c>
      <c r="C39" s="248">
        <v>0</v>
      </c>
      <c r="D39" s="248">
        <v>28</v>
      </c>
      <c r="E39" s="38" t="s">
        <v>244</v>
      </c>
      <c r="F39" s="38" t="s">
        <v>70</v>
      </c>
      <c r="G39" s="39" t="s">
        <v>41</v>
      </c>
      <c r="H39" s="40">
        <v>47.51</v>
      </c>
      <c r="I39" s="39">
        <v>2</v>
      </c>
      <c r="J39" s="41">
        <v>75.099999999999994</v>
      </c>
      <c r="K39" s="42"/>
      <c r="L39" s="43">
        <f t="shared" si="0"/>
        <v>3568.0009999999997</v>
      </c>
      <c r="M39" s="43">
        <f t="shared" si="1"/>
        <v>0</v>
      </c>
      <c r="N39" s="44">
        <f t="shared" si="2"/>
        <v>0</v>
      </c>
      <c r="O39" s="43">
        <f t="shared" ref="O39" si="26">ROUND(M39*SVS_UR_1_1,2)</f>
        <v>0</v>
      </c>
      <c r="P39" s="41">
        <f t="shared" si="7"/>
        <v>1</v>
      </c>
      <c r="Q39" s="42"/>
      <c r="R39" s="43">
        <f t="shared" si="3"/>
        <v>47.51</v>
      </c>
      <c r="S39" s="43">
        <f t="shared" si="4"/>
        <v>0</v>
      </c>
      <c r="T39" s="44">
        <f t="shared" si="5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603</v>
      </c>
      <c r="C40" s="248">
        <v>0</v>
      </c>
      <c r="D40" s="248">
        <v>27</v>
      </c>
      <c r="E40" s="38" t="s">
        <v>84</v>
      </c>
      <c r="F40" s="38" t="s">
        <v>71</v>
      </c>
      <c r="G40" s="39" t="s">
        <v>83</v>
      </c>
      <c r="H40" s="40">
        <v>1.1299999999999999</v>
      </c>
      <c r="I40" s="39">
        <v>5</v>
      </c>
      <c r="J40" s="41">
        <v>187.75</v>
      </c>
      <c r="K40" s="42"/>
      <c r="L40" s="43">
        <f t="shared" si="0"/>
        <v>212.15749999999997</v>
      </c>
      <c r="M40" s="43">
        <f t="shared" si="1"/>
        <v>0</v>
      </c>
      <c r="N40" s="44">
        <f t="shared" si="2"/>
        <v>0</v>
      </c>
      <c r="O40" s="43">
        <f t="shared" ref="O40" si="27">ROUND(M40*SVS_UR_1_1,2)</f>
        <v>0</v>
      </c>
      <c r="P40" s="41">
        <f t="shared" si="7"/>
        <v>1</v>
      </c>
      <c r="Q40" s="42"/>
      <c r="R40" s="43">
        <f t="shared" si="3"/>
        <v>1.1299999999999999</v>
      </c>
      <c r="S40" s="43">
        <f t="shared" si="4"/>
        <v>0</v>
      </c>
      <c r="T40" s="44">
        <f t="shared" si="5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603</v>
      </c>
      <c r="C41" s="248">
        <v>0</v>
      </c>
      <c r="D41" s="248">
        <v>26</v>
      </c>
      <c r="E41" s="38" t="s">
        <v>82</v>
      </c>
      <c r="F41" s="38" t="s">
        <v>71</v>
      </c>
      <c r="G41" s="39" t="s">
        <v>81</v>
      </c>
      <c r="H41" s="40">
        <v>7.6</v>
      </c>
      <c r="I41" s="39">
        <v>5</v>
      </c>
      <c r="J41" s="41">
        <v>187.75</v>
      </c>
      <c r="K41" s="42"/>
      <c r="L41" s="43">
        <f t="shared" si="0"/>
        <v>1426.8999999999999</v>
      </c>
      <c r="M41" s="43">
        <f t="shared" si="1"/>
        <v>0</v>
      </c>
      <c r="N41" s="44">
        <f t="shared" si="2"/>
        <v>0</v>
      </c>
      <c r="O41" s="43">
        <f t="shared" ref="O41" si="28">ROUND(M41*SVS_UR_1_1,2)</f>
        <v>0</v>
      </c>
      <c r="P41" s="41">
        <f t="shared" si="7"/>
        <v>1</v>
      </c>
      <c r="Q41" s="42"/>
      <c r="R41" s="43">
        <f t="shared" si="3"/>
        <v>7.6</v>
      </c>
      <c r="S41" s="43">
        <f t="shared" si="4"/>
        <v>0</v>
      </c>
      <c r="T41" s="44">
        <f t="shared" si="5"/>
        <v>0</v>
      </c>
      <c r="U41" s="43" cm="1">
        <f t="array" ref="U41">ROUND(S41*SVS_GrR_1_1,2)</f>
        <v>0</v>
      </c>
    </row>
    <row r="42" spans="1:21" s="45" customFormat="1" ht="24">
      <c r="A42" s="37">
        <f>MAX($A$11:A41)+1</f>
        <v>32</v>
      </c>
      <c r="B42" s="46" t="s">
        <v>603</v>
      </c>
      <c r="C42" s="248">
        <v>0</v>
      </c>
      <c r="D42" s="248">
        <v>22</v>
      </c>
      <c r="E42" s="38" t="s">
        <v>263</v>
      </c>
      <c r="F42" s="38" t="s">
        <v>234</v>
      </c>
      <c r="G42" s="39" t="s">
        <v>65</v>
      </c>
      <c r="H42" s="40">
        <v>86.61</v>
      </c>
      <c r="I42" s="39">
        <v>3</v>
      </c>
      <c r="J42" s="41">
        <v>112.65</v>
      </c>
      <c r="K42" s="42"/>
      <c r="L42" s="43">
        <f t="shared" si="0"/>
        <v>9756.6165000000001</v>
      </c>
      <c r="M42" s="43">
        <f t="shared" si="1"/>
        <v>0</v>
      </c>
      <c r="N42" s="44">
        <f t="shared" si="2"/>
        <v>0</v>
      </c>
      <c r="O42" s="43">
        <f t="shared" ref="O42" si="29">ROUND(M42*SVS_UR_1_1,2)</f>
        <v>0</v>
      </c>
      <c r="P42" s="41">
        <f t="shared" si="7"/>
        <v>1</v>
      </c>
      <c r="Q42" s="42"/>
      <c r="R42" s="43">
        <f t="shared" si="3"/>
        <v>86.61</v>
      </c>
      <c r="S42" s="43">
        <f t="shared" si="4"/>
        <v>0</v>
      </c>
      <c r="T42" s="44">
        <f t="shared" si="5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603</v>
      </c>
      <c r="C43" s="248">
        <v>0</v>
      </c>
      <c r="D43" s="248">
        <v>21</v>
      </c>
      <c r="E43" s="38" t="s">
        <v>96</v>
      </c>
      <c r="F43" s="38" t="s">
        <v>69</v>
      </c>
      <c r="G43" s="39" t="s">
        <v>95</v>
      </c>
      <c r="H43" s="40">
        <v>44.28</v>
      </c>
      <c r="I43" s="39">
        <v>5</v>
      </c>
      <c r="J43" s="41">
        <v>187.75</v>
      </c>
      <c r="K43" s="42"/>
      <c r="L43" s="43">
        <f t="shared" si="0"/>
        <v>8313.57</v>
      </c>
      <c r="M43" s="43">
        <f t="shared" si="1"/>
        <v>0</v>
      </c>
      <c r="N43" s="44">
        <f t="shared" si="2"/>
        <v>0</v>
      </c>
      <c r="O43" s="43">
        <f t="shared" ref="O43" si="30">ROUND(M43*SVS_UR_1_1,2)</f>
        <v>0</v>
      </c>
      <c r="P43" s="41">
        <f t="shared" si="7"/>
        <v>1</v>
      </c>
      <c r="Q43" s="42"/>
      <c r="R43" s="43">
        <f t="shared" si="3"/>
        <v>44.28</v>
      </c>
      <c r="S43" s="43">
        <f t="shared" si="4"/>
        <v>0</v>
      </c>
      <c r="T43" s="44">
        <f t="shared" si="5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603</v>
      </c>
      <c r="C44" s="248">
        <v>0</v>
      </c>
      <c r="D44" s="248">
        <v>20</v>
      </c>
      <c r="E44" s="38" t="s">
        <v>146</v>
      </c>
      <c r="F44" s="38" t="s">
        <v>352</v>
      </c>
      <c r="G44" s="39" t="s">
        <v>88</v>
      </c>
      <c r="H44" s="40">
        <v>2.09</v>
      </c>
      <c r="I44" s="39">
        <v>5</v>
      </c>
      <c r="J44" s="41">
        <v>187.75</v>
      </c>
      <c r="K44" s="42"/>
      <c r="L44" s="43">
        <f t="shared" si="0"/>
        <v>392.39749999999998</v>
      </c>
      <c r="M44" s="43">
        <f t="shared" si="1"/>
        <v>0</v>
      </c>
      <c r="N44" s="44">
        <f t="shared" si="2"/>
        <v>0</v>
      </c>
      <c r="O44" s="43">
        <f t="shared" ref="O44" si="31">ROUND(M44*SVS_UR_1_1,2)</f>
        <v>0</v>
      </c>
      <c r="P44" s="41">
        <f t="shared" si="7"/>
        <v>1</v>
      </c>
      <c r="Q44" s="42"/>
      <c r="R44" s="43">
        <f t="shared" si="3"/>
        <v>2.09</v>
      </c>
      <c r="S44" s="43">
        <f t="shared" si="4"/>
        <v>0</v>
      </c>
      <c r="T44" s="44">
        <f t="shared" si="5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603</v>
      </c>
      <c r="C45" s="248">
        <v>0</v>
      </c>
      <c r="D45" s="248">
        <v>19</v>
      </c>
      <c r="E45" s="38" t="s">
        <v>147</v>
      </c>
      <c r="F45" s="38" t="s">
        <v>69</v>
      </c>
      <c r="G45" s="39" t="s">
        <v>42</v>
      </c>
      <c r="H45" s="40">
        <v>7.71</v>
      </c>
      <c r="I45" s="39">
        <v>0.23</v>
      </c>
      <c r="J45" s="41">
        <v>12</v>
      </c>
      <c r="K45" s="42"/>
      <c r="L45" s="43">
        <f t="shared" si="0"/>
        <v>92.52</v>
      </c>
      <c r="M45" s="43">
        <f t="shared" si="1"/>
        <v>0</v>
      </c>
      <c r="N45" s="44">
        <f t="shared" si="2"/>
        <v>0</v>
      </c>
      <c r="O45" s="43">
        <f t="shared" ref="O45" si="32">ROUND(M45*SVS_UR_1_1,2)</f>
        <v>0</v>
      </c>
      <c r="P45" s="138"/>
      <c r="Q45" s="138"/>
      <c r="R45" s="138"/>
      <c r="S45" s="138"/>
      <c r="T45" s="138"/>
      <c r="U45" s="138"/>
    </row>
    <row r="46" spans="1:21" s="45" customFormat="1" ht="24">
      <c r="A46" s="37">
        <f>MAX($A$11:A45)+1</f>
        <v>36</v>
      </c>
      <c r="B46" s="46" t="s">
        <v>603</v>
      </c>
      <c r="C46" s="248">
        <v>0</v>
      </c>
      <c r="D46" s="248">
        <v>18</v>
      </c>
      <c r="E46" s="38" t="s">
        <v>397</v>
      </c>
      <c r="F46" s="38" t="s">
        <v>69</v>
      </c>
      <c r="G46" s="39" t="s">
        <v>42</v>
      </c>
      <c r="H46" s="40">
        <v>6.49</v>
      </c>
      <c r="I46" s="39">
        <v>0.23</v>
      </c>
      <c r="J46" s="41">
        <v>12</v>
      </c>
      <c r="K46" s="42"/>
      <c r="L46" s="43">
        <f t="shared" si="0"/>
        <v>77.88</v>
      </c>
      <c r="M46" s="43">
        <f t="shared" si="1"/>
        <v>0</v>
      </c>
      <c r="N46" s="44">
        <f t="shared" si="2"/>
        <v>0</v>
      </c>
      <c r="O46" s="43">
        <f t="shared" ref="O46" si="33">ROUND(M46*SVS_UR_1_1,2)</f>
        <v>0</v>
      </c>
      <c r="P46" s="138"/>
      <c r="Q46" s="138"/>
      <c r="R46" s="138"/>
      <c r="S46" s="138"/>
      <c r="T46" s="138"/>
      <c r="U46" s="138"/>
    </row>
    <row r="47" spans="1:21" s="45" customFormat="1" ht="24">
      <c r="A47" s="37">
        <f>MAX($A$11:A46)+1</f>
        <v>37</v>
      </c>
      <c r="B47" s="46" t="s">
        <v>603</v>
      </c>
      <c r="C47" s="248">
        <v>0</v>
      </c>
      <c r="D47" s="248">
        <v>17</v>
      </c>
      <c r="E47" s="38" t="s">
        <v>216</v>
      </c>
      <c r="F47" s="38" t="s">
        <v>69</v>
      </c>
      <c r="G47" s="39" t="s">
        <v>75</v>
      </c>
      <c r="H47" s="40">
        <v>2.35</v>
      </c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</row>
    <row r="48" spans="1:21" s="45" customFormat="1" ht="24">
      <c r="A48" s="37">
        <f>MAX($A$11:A47)+1</f>
        <v>38</v>
      </c>
      <c r="B48" s="46" t="s">
        <v>603</v>
      </c>
      <c r="C48" s="248">
        <v>0</v>
      </c>
      <c r="D48" s="248">
        <v>12</v>
      </c>
      <c r="E48" s="38" t="s">
        <v>610</v>
      </c>
      <c r="F48" s="38" t="s">
        <v>71</v>
      </c>
      <c r="G48" s="39" t="s">
        <v>305</v>
      </c>
      <c r="H48" s="40">
        <v>406.14</v>
      </c>
      <c r="I48" s="39">
        <v>5</v>
      </c>
      <c r="J48" s="41">
        <v>187.75</v>
      </c>
      <c r="K48" s="42"/>
      <c r="L48" s="43">
        <f t="shared" si="0"/>
        <v>76252.785000000003</v>
      </c>
      <c r="M48" s="43">
        <f t="shared" si="1"/>
        <v>0</v>
      </c>
      <c r="N48" s="44">
        <f t="shared" si="2"/>
        <v>0</v>
      </c>
      <c r="O48" s="43">
        <f t="shared" ref="O48" si="34">ROUND(M48*SVS_UR_1_1,2)</f>
        <v>0</v>
      </c>
      <c r="P48" s="41">
        <f t="shared" si="7"/>
        <v>1</v>
      </c>
      <c r="Q48" s="42"/>
      <c r="R48" s="43">
        <f t="shared" si="3"/>
        <v>406.14</v>
      </c>
      <c r="S48" s="43">
        <f t="shared" si="4"/>
        <v>0</v>
      </c>
      <c r="T48" s="44">
        <f t="shared" si="5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603</v>
      </c>
      <c r="C49" s="248">
        <v>0</v>
      </c>
      <c r="D49" s="248">
        <v>3</v>
      </c>
      <c r="E49" s="38" t="s">
        <v>409</v>
      </c>
      <c r="F49" s="38" t="s">
        <v>71</v>
      </c>
      <c r="G49" s="39" t="s">
        <v>42</v>
      </c>
      <c r="H49" s="40">
        <v>53.55</v>
      </c>
      <c r="I49" s="39">
        <v>0.23</v>
      </c>
      <c r="J49" s="41">
        <v>12</v>
      </c>
      <c r="K49" s="42"/>
      <c r="L49" s="43">
        <f t="shared" si="0"/>
        <v>642.59999999999991</v>
      </c>
      <c r="M49" s="43">
        <f t="shared" si="1"/>
        <v>0</v>
      </c>
      <c r="N49" s="44">
        <f t="shared" si="2"/>
        <v>0</v>
      </c>
      <c r="O49" s="43">
        <f t="shared" ref="O49" si="35">ROUND(M49*SVS_UR_1_1,2)</f>
        <v>0</v>
      </c>
      <c r="P49" s="138"/>
      <c r="Q49" s="138"/>
      <c r="R49" s="138"/>
      <c r="S49" s="138"/>
      <c r="T49" s="138"/>
      <c r="U49" s="138"/>
    </row>
    <row r="50" spans="1:21" s="45" customFormat="1" ht="24">
      <c r="A50" s="37">
        <f>MAX($A$11:A49)+1</f>
        <v>40</v>
      </c>
      <c r="B50" s="46" t="s">
        <v>603</v>
      </c>
      <c r="C50" s="248">
        <v>0</v>
      </c>
      <c r="D50" s="248">
        <v>2</v>
      </c>
      <c r="E50" s="38" t="s">
        <v>322</v>
      </c>
      <c r="F50" s="38" t="s">
        <v>71</v>
      </c>
      <c r="G50" s="39" t="s">
        <v>78</v>
      </c>
      <c r="H50" s="40">
        <v>9.39</v>
      </c>
      <c r="I50" s="39">
        <v>2</v>
      </c>
      <c r="J50" s="41">
        <v>75.099999999999994</v>
      </c>
      <c r="K50" s="42"/>
      <c r="L50" s="43">
        <f t="shared" si="0"/>
        <v>705.18899999999996</v>
      </c>
      <c r="M50" s="43">
        <f t="shared" si="1"/>
        <v>0</v>
      </c>
      <c r="N50" s="44">
        <f t="shared" si="2"/>
        <v>0</v>
      </c>
      <c r="O50" s="43">
        <f t="shared" ref="O50" si="36">ROUND(M50*SVS_UR_1_1,2)</f>
        <v>0</v>
      </c>
      <c r="P50" s="41">
        <f t="shared" si="7"/>
        <v>1</v>
      </c>
      <c r="Q50" s="42"/>
      <c r="R50" s="43">
        <f t="shared" si="3"/>
        <v>9.39</v>
      </c>
      <c r="S50" s="43">
        <f t="shared" si="4"/>
        <v>0</v>
      </c>
      <c r="T50" s="44">
        <f t="shared" si="5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603</v>
      </c>
      <c r="C51" s="248">
        <v>0</v>
      </c>
      <c r="D51" s="248">
        <v>1</v>
      </c>
      <c r="E51" s="38" t="s">
        <v>409</v>
      </c>
      <c r="F51" s="38" t="s">
        <v>72</v>
      </c>
      <c r="G51" s="39" t="s">
        <v>42</v>
      </c>
      <c r="H51" s="40">
        <v>6.83</v>
      </c>
      <c r="I51" s="39">
        <v>0.23</v>
      </c>
      <c r="J51" s="41">
        <v>12</v>
      </c>
      <c r="K51" s="42"/>
      <c r="L51" s="43">
        <f t="shared" si="0"/>
        <v>81.960000000000008</v>
      </c>
      <c r="M51" s="43">
        <f t="shared" si="1"/>
        <v>0</v>
      </c>
      <c r="N51" s="44">
        <f t="shared" si="2"/>
        <v>0</v>
      </c>
      <c r="O51" s="43">
        <f t="shared" ref="O51" si="37">ROUND(M51*SVS_UR_1_1,2)</f>
        <v>0</v>
      </c>
      <c r="P51" s="138"/>
      <c r="Q51" s="138"/>
      <c r="R51" s="138"/>
      <c r="S51" s="138"/>
      <c r="T51" s="138"/>
      <c r="U51" s="138"/>
    </row>
    <row r="52" spans="1:21" s="45" customFormat="1" ht="24">
      <c r="A52" s="37">
        <f>MAX($A$11:A51)+1</f>
        <v>42</v>
      </c>
      <c r="B52" s="46" t="s">
        <v>603</v>
      </c>
      <c r="C52" s="248">
        <v>1</v>
      </c>
      <c r="D52" s="248">
        <v>4</v>
      </c>
      <c r="E52" s="38" t="s">
        <v>611</v>
      </c>
      <c r="F52" s="38"/>
      <c r="G52" s="39" t="s">
        <v>83</v>
      </c>
      <c r="H52" s="40">
        <v>7.17</v>
      </c>
      <c r="I52" s="39">
        <v>3</v>
      </c>
      <c r="J52" s="41">
        <v>112.65</v>
      </c>
      <c r="K52" s="42"/>
      <c r="L52" s="43">
        <f t="shared" si="0"/>
        <v>807.70050000000003</v>
      </c>
      <c r="M52" s="43">
        <f t="shared" si="1"/>
        <v>0</v>
      </c>
      <c r="N52" s="44">
        <f t="shared" si="2"/>
        <v>0</v>
      </c>
      <c r="O52" s="43">
        <f t="shared" ref="O52" si="38">ROUND(M52*SVS_UR_1_1,2)</f>
        <v>0</v>
      </c>
      <c r="P52" s="41">
        <f t="shared" si="7"/>
        <v>1</v>
      </c>
      <c r="Q52" s="42"/>
      <c r="R52" s="43">
        <f t="shared" si="3"/>
        <v>7.17</v>
      </c>
      <c r="S52" s="43">
        <f t="shared" si="4"/>
        <v>0</v>
      </c>
      <c r="T52" s="44">
        <f t="shared" si="5"/>
        <v>0</v>
      </c>
      <c r="U52" s="43" cm="1">
        <f t="array" ref="U52">ROUND(S52*SVS_GrR_1_1,2)</f>
        <v>0</v>
      </c>
    </row>
    <row r="53" spans="1:21" s="45" customFormat="1" ht="24">
      <c r="A53" s="37">
        <f>MAX($A$11:A52)+1</f>
        <v>43</v>
      </c>
      <c r="B53" s="46" t="s">
        <v>603</v>
      </c>
      <c r="C53" s="248">
        <v>1</v>
      </c>
      <c r="D53" s="248">
        <v>3</v>
      </c>
      <c r="E53" s="38" t="s">
        <v>147</v>
      </c>
      <c r="F53" s="38"/>
      <c r="G53" s="39" t="s">
        <v>42</v>
      </c>
      <c r="H53" s="40">
        <v>12.03</v>
      </c>
      <c r="I53" s="39">
        <v>0.23</v>
      </c>
      <c r="J53" s="41">
        <v>12</v>
      </c>
      <c r="K53" s="42"/>
      <c r="L53" s="43">
        <f t="shared" si="0"/>
        <v>144.35999999999999</v>
      </c>
      <c r="M53" s="43">
        <f t="shared" si="1"/>
        <v>0</v>
      </c>
      <c r="N53" s="44">
        <f t="shared" si="2"/>
        <v>0</v>
      </c>
      <c r="O53" s="43">
        <f t="shared" ref="O53" si="39">ROUND(M53*SVS_UR_1_1,2)</f>
        <v>0</v>
      </c>
      <c r="P53" s="138"/>
      <c r="Q53" s="138"/>
      <c r="R53" s="138"/>
      <c r="S53" s="138"/>
      <c r="T53" s="138"/>
      <c r="U53" s="138"/>
    </row>
    <row r="54" spans="1:21" s="45" customFormat="1" ht="24">
      <c r="A54" s="37">
        <f>MAX($A$11:A53)+1</f>
        <v>44</v>
      </c>
      <c r="B54" s="46" t="s">
        <v>603</v>
      </c>
      <c r="C54" s="248">
        <v>1</v>
      </c>
      <c r="D54" s="248">
        <v>2</v>
      </c>
      <c r="E54" s="38" t="s">
        <v>612</v>
      </c>
      <c r="F54" s="38"/>
      <c r="G54" s="39" t="s">
        <v>75</v>
      </c>
      <c r="H54" s="40">
        <v>54.76</v>
      </c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</row>
    <row r="55" spans="1:21" s="45" customFormat="1" ht="24">
      <c r="A55" s="37">
        <f>MAX($A$11:A54)+1</f>
        <v>45</v>
      </c>
      <c r="B55" s="46" t="s">
        <v>603</v>
      </c>
      <c r="C55" s="248">
        <v>1</v>
      </c>
      <c r="D55" s="248">
        <v>1</v>
      </c>
      <c r="E55" s="38" t="s">
        <v>100</v>
      </c>
      <c r="F55" s="38"/>
      <c r="G55" s="39" t="s">
        <v>75</v>
      </c>
      <c r="H55" s="40">
        <v>54.83</v>
      </c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</row>
    <row r="56" spans="1:21" s="45" customFormat="1">
      <c r="A56" s="195"/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</row>
    <row r="57" spans="1:21">
      <c r="I57" s="98"/>
      <c r="L57" s="49"/>
    </row>
    <row r="58" spans="1:21">
      <c r="A58" s="52"/>
      <c r="B58" s="53"/>
      <c r="C58" s="54" t="str">
        <f>"weil "&amp;COUNTA($A:$A)-SUBTOTAL(103,$A:$A)&amp;" Zeile(n) Ausgeblendet"</f>
        <v>weil 0 Zeile(n) Ausgeblendet</v>
      </c>
      <c r="D58" s="53" t="str">
        <f>"oder Abgefiltert sind, Teilsummen:"</f>
        <v>oder Abgefiltert sind, Teilsummen:</v>
      </c>
      <c r="E58" s="54"/>
      <c r="F58" s="54"/>
      <c r="G58" s="55"/>
      <c r="H58" s="56">
        <f>SUBTOTAL(109,H11:H55)</f>
        <v>1182.5999999999999</v>
      </c>
      <c r="I58" s="101"/>
      <c r="J58" s="96" t="s">
        <v>938</v>
      </c>
      <c r="K58" s="57">
        <f>SUBTOTAL(103,I11:I55)</f>
        <v>34</v>
      </c>
      <c r="L58" s="56">
        <f>SUBTOTAL(109,L11:L55)</f>
        <v>156709.88450000004</v>
      </c>
      <c r="M58" s="56">
        <f>SUBTOTAL(109,M11:M55)</f>
        <v>0</v>
      </c>
      <c r="N58" s="58"/>
      <c r="O58" s="56">
        <f>SUBTOTAL(109,O11:O55)</f>
        <v>0</v>
      </c>
    </row>
    <row r="59" spans="1:21">
      <c r="H59" s="59"/>
      <c r="I59" s="98"/>
      <c r="L59" s="49"/>
    </row>
    <row r="60" spans="1:21">
      <c r="A60" s="60" t="s">
        <v>23</v>
      </c>
      <c r="B60" s="60"/>
      <c r="C60" s="61"/>
      <c r="D60" s="62"/>
      <c r="E60" s="62"/>
      <c r="F60" s="63"/>
      <c r="G60" s="64"/>
      <c r="H60" s="65"/>
      <c r="I60" s="99"/>
      <c r="J60" s="99"/>
      <c r="K60" s="65"/>
      <c r="L60" s="65"/>
      <c r="M60" s="65"/>
      <c r="N60" s="65"/>
      <c r="O60" s="65"/>
    </row>
    <row r="61" spans="1:21" ht="6" customHeight="1">
      <c r="A61" s="60"/>
      <c r="B61" s="60"/>
      <c r="C61" s="61"/>
      <c r="D61" s="62"/>
      <c r="E61" s="62"/>
      <c r="F61" s="63"/>
      <c r="G61" s="64"/>
      <c r="H61" s="65"/>
      <c r="I61" s="99"/>
      <c r="J61" s="99"/>
      <c r="K61" s="65"/>
      <c r="L61" s="65"/>
      <c r="M61" s="65"/>
      <c r="N61" s="65"/>
      <c r="O61" s="65"/>
    </row>
    <row r="62" spans="1:21">
      <c r="A62" s="47" t="s">
        <v>24</v>
      </c>
      <c r="B62" s="47" t="s">
        <v>25</v>
      </c>
      <c r="D62" s="29" t="s">
        <v>26</v>
      </c>
      <c r="E62" s="66" t="s">
        <v>27</v>
      </c>
      <c r="J62" s="29"/>
      <c r="K62" s="49"/>
      <c r="L62" s="49"/>
      <c r="M62" s="49"/>
      <c r="N62" s="49"/>
      <c r="O62" s="49"/>
    </row>
    <row r="63" spans="1:21">
      <c r="A63" s="47" t="s">
        <v>12</v>
      </c>
      <c r="B63" s="47" t="s">
        <v>28</v>
      </c>
      <c r="D63" s="29" t="s">
        <v>29</v>
      </c>
      <c r="E63" s="66" t="s">
        <v>30</v>
      </c>
      <c r="J63" s="29"/>
      <c r="K63" s="49"/>
      <c r="L63" s="49"/>
      <c r="M63" s="49"/>
      <c r="N63" s="49"/>
      <c r="O63" s="49"/>
    </row>
    <row r="64" spans="1:21">
      <c r="A64" s="47" t="s">
        <v>31</v>
      </c>
      <c r="B64" s="47" t="s">
        <v>32</v>
      </c>
      <c r="D64" s="62" t="s">
        <v>48</v>
      </c>
      <c r="E64" s="67" t="s">
        <v>49</v>
      </c>
      <c r="J64" s="29"/>
      <c r="K64" s="49"/>
      <c r="L64" s="49"/>
      <c r="M64" s="49"/>
      <c r="N64" s="49"/>
      <c r="O64" s="49"/>
    </row>
    <row r="65" spans="1:15">
      <c r="A65" s="47" t="s">
        <v>33</v>
      </c>
      <c r="B65" s="47" t="s">
        <v>34</v>
      </c>
      <c r="D65" s="68" t="s">
        <v>35</v>
      </c>
      <c r="E65" s="48" t="s">
        <v>36</v>
      </c>
      <c r="J65" s="29"/>
      <c r="K65" s="49"/>
      <c r="L65" s="49"/>
      <c r="M65" s="49"/>
      <c r="N65" s="49"/>
      <c r="O65" s="49"/>
    </row>
    <row r="66" spans="1:15">
      <c r="J66" s="29"/>
      <c r="K66" s="49"/>
      <c r="L66" s="49"/>
      <c r="M66" s="49"/>
      <c r="N66" s="49"/>
      <c r="O66" s="49"/>
    </row>
    <row r="67" spans="1:15">
      <c r="I67" s="97"/>
      <c r="J67" s="97"/>
      <c r="K67" s="24"/>
      <c r="L67" s="24"/>
      <c r="M67" s="24"/>
      <c r="N67" s="24"/>
      <c r="O67" s="24"/>
    </row>
  </sheetData>
  <sheetProtection algorithmName="SHA-512" hashValue="5UCwpTTUuBJOiNuyx0uCoYw6tW+63nnJ4OUd4TYQ3Wz/6dLzZtZAdrA+dzi31PNmLUkIh94wrT1HQAWrzEInfw==" saltValue="ukj+52PM9edDxKTU/NPgnA==" spinCount="100000" sheet="1" objects="1" scenarios="1" formatColumns="0" formatRows="0" autoFilter="0"/>
  <autoFilter ref="A9:U55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77" priority="3">
      <formula>$A$1&lt;&gt;""</formula>
    </cfRule>
  </conditionalFormatting>
  <conditionalFormatting sqref="A58:O58">
    <cfRule type="expression" dxfId="176" priority="2">
      <formula>IF(SUBTOTAL(103,$A:$A)=COUNTA($A:$A),TRUE,FALSE)</formula>
    </cfRule>
  </conditionalFormatting>
  <conditionalFormatting sqref="B11:H11 B12:I15 B16:H20 B21:I22 B23:H23 B24:I24 B25:H25 B26:I46 B47:H47 B48:I53 B54:H55">
    <cfRule type="expression" dxfId="175" priority="4">
      <formula>AND(NOT(ISBLANK($E$8)),SEARCH($E$8,$B11&amp;$C11&amp;$D11&amp;$E11&amp;$F11&amp;$G11&amp;$H11))</formula>
    </cfRule>
    <cfRule type="expression" dxfId="174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73" priority="1">
      <formula>F4&lt;&gt;""</formula>
    </cfRule>
  </conditionalFormatting>
  <conditionalFormatting sqref="K4">
    <cfRule type="expression" dxfId="172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2FA2-446B-448E-9472-B5C984EF509C}">
  <sheetPr>
    <tabColor theme="5" tint="0.59999389629810485"/>
    <pageSetUpPr fitToPage="1"/>
  </sheetPr>
  <dimension ref="A1:U35"/>
  <sheetViews>
    <sheetView showGridLines="0" zoomScale="85" zoomScaleNormal="85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IF(OR(COUNTIF(K11:K23,"&gt;0")&lt;&gt;COUNT(I11:I23),$O$5=""),"Das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613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926</v>
      </c>
      <c r="C5" s="241"/>
      <c r="D5" s="205" t="s">
        <v>46</v>
      </c>
      <c r="E5" s="209" t="str" cm="1">
        <f t="array" aca="1" ref="E5" ca="1">MID(CELL("dateiname",A2),FIND("]",CELL("dateiname",A2))+7,2)</f>
        <v>4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140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COUNTA(I11:I23)</f>
        <v>11</v>
      </c>
      <c r="P7" s="227"/>
      <c r="Q7" s="227"/>
      <c r="R7" s="227"/>
      <c r="S7" s="227"/>
      <c r="T7" s="226" t="s">
        <v>329</v>
      </c>
      <c r="U7" s="229">
        <f>COUNTA(P11:P23)</f>
        <v>11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SUM(H11:H23)</f>
        <v>259.21000000000004</v>
      </c>
      <c r="I10" s="201"/>
      <c r="J10" s="200" t="s">
        <v>59</v>
      </c>
      <c r="K10" s="202">
        <f>IFERROR(L10/M10,0)</f>
        <v>0</v>
      </c>
      <c r="L10" s="203">
        <f>SUM(L11:L23)</f>
        <v>44976.309199999996</v>
      </c>
      <c r="M10" s="203">
        <f>SUM(M11:M23)</f>
        <v>0</v>
      </c>
      <c r="N10" s="199"/>
      <c r="O10" s="203">
        <f>SUM(O11:O23)</f>
        <v>0</v>
      </c>
      <c r="P10" s="200" t="s">
        <v>59</v>
      </c>
      <c r="Q10" s="202">
        <f>IFERROR(R10/S10,0)</f>
        <v>0</v>
      </c>
      <c r="R10" s="203">
        <f>SUM(R11:R23)</f>
        <v>247.76000000000002</v>
      </c>
      <c r="S10" s="203">
        <f>SUM(S11:S23)</f>
        <v>0</v>
      </c>
      <c r="T10" s="199"/>
      <c r="U10" s="203">
        <f>SUM(U11:U23)</f>
        <v>0</v>
      </c>
    </row>
    <row r="11" spans="1:21" s="45" customFormat="1" ht="24">
      <c r="A11" s="37">
        <v>1</v>
      </c>
      <c r="B11" s="46" t="s">
        <v>613</v>
      </c>
      <c r="C11" s="248">
        <v>0</v>
      </c>
      <c r="D11" s="248">
        <v>16</v>
      </c>
      <c r="E11" s="38" t="s">
        <v>614</v>
      </c>
      <c r="F11" s="38" t="s">
        <v>234</v>
      </c>
      <c r="G11" s="39" t="s">
        <v>94</v>
      </c>
      <c r="H11" s="40">
        <v>16.27</v>
      </c>
      <c r="I11" s="39">
        <v>5</v>
      </c>
      <c r="J11" s="41">
        <v>187.75</v>
      </c>
      <c r="K11" s="42"/>
      <c r="L11" s="43">
        <f t="shared" ref="L11:L23" si="0">H11*J11</f>
        <v>3054.6925000000001</v>
      </c>
      <c r="M11" s="43">
        <f t="shared" ref="M11:M23" si="1">IFERROR(L11/K11,0)</f>
        <v>0</v>
      </c>
      <c r="N11" s="44">
        <f t="shared" ref="N11:N23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23" si="5">H11*P11</f>
        <v>16.27</v>
      </c>
      <c r="S11" s="43">
        <f t="shared" ref="S11:S23" si="6">IFERROR(R11/Q11,0)</f>
        <v>0</v>
      </c>
      <c r="T11" s="44">
        <f t="shared" ref="T11:T23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613</v>
      </c>
      <c r="C12" s="248">
        <v>0</v>
      </c>
      <c r="D12" s="248">
        <v>15</v>
      </c>
      <c r="E12" s="38" t="s">
        <v>209</v>
      </c>
      <c r="F12" s="38" t="s">
        <v>234</v>
      </c>
      <c r="G12" s="39" t="s">
        <v>75</v>
      </c>
      <c r="H12" s="40">
        <v>1.73</v>
      </c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613</v>
      </c>
      <c r="C13" s="248">
        <v>0</v>
      </c>
      <c r="D13" s="248">
        <v>14</v>
      </c>
      <c r="E13" s="38" t="s">
        <v>427</v>
      </c>
      <c r="F13" s="38" t="s">
        <v>234</v>
      </c>
      <c r="G13" s="39" t="s">
        <v>37</v>
      </c>
      <c r="H13" s="40">
        <v>10.44</v>
      </c>
      <c r="I13" s="39">
        <v>1</v>
      </c>
      <c r="J13" s="41">
        <v>40.18</v>
      </c>
      <c r="K13" s="42"/>
      <c r="L13" s="43">
        <f t="shared" si="0"/>
        <v>419.47919999999999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23" si="9">IF(I13&gt;=1,1,0)</f>
        <v>1</v>
      </c>
      <c r="Q13" s="42"/>
      <c r="R13" s="43">
        <f t="shared" si="5"/>
        <v>10.44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613</v>
      </c>
      <c r="C14" s="248">
        <v>0</v>
      </c>
      <c r="D14" s="248">
        <v>13</v>
      </c>
      <c r="E14" s="38" t="s">
        <v>227</v>
      </c>
      <c r="F14" s="38" t="s">
        <v>69</v>
      </c>
      <c r="G14" s="39" t="s">
        <v>94</v>
      </c>
      <c r="H14" s="40">
        <v>6.55</v>
      </c>
      <c r="I14" s="39">
        <v>5</v>
      </c>
      <c r="J14" s="41">
        <v>187.75</v>
      </c>
      <c r="K14" s="42"/>
      <c r="L14" s="43">
        <f t="shared" si="0"/>
        <v>1229.7625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6.55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613</v>
      </c>
      <c r="C15" s="248">
        <v>0</v>
      </c>
      <c r="D15" s="248">
        <v>11</v>
      </c>
      <c r="E15" s="38" t="s">
        <v>54</v>
      </c>
      <c r="F15" s="38" t="s">
        <v>234</v>
      </c>
      <c r="G15" s="39" t="s">
        <v>81</v>
      </c>
      <c r="H15" s="40">
        <v>5.15</v>
      </c>
      <c r="I15" s="39">
        <v>5</v>
      </c>
      <c r="J15" s="41">
        <v>187.75</v>
      </c>
      <c r="K15" s="42"/>
      <c r="L15" s="43">
        <f t="shared" si="0"/>
        <v>966.91250000000002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5.15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613</v>
      </c>
      <c r="C16" s="248">
        <v>0</v>
      </c>
      <c r="D16" s="248">
        <v>10</v>
      </c>
      <c r="E16" s="38" t="s">
        <v>146</v>
      </c>
      <c r="F16" s="38" t="s">
        <v>69</v>
      </c>
      <c r="G16" s="39" t="s">
        <v>88</v>
      </c>
      <c r="H16" s="40">
        <v>20.32</v>
      </c>
      <c r="I16" s="39">
        <v>5</v>
      </c>
      <c r="J16" s="41">
        <v>187.75</v>
      </c>
      <c r="K16" s="42"/>
      <c r="L16" s="43">
        <f t="shared" si="0"/>
        <v>3815.08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20.32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613</v>
      </c>
      <c r="C17" s="248">
        <v>0</v>
      </c>
      <c r="D17" s="248">
        <v>9</v>
      </c>
      <c r="E17" s="38" t="s">
        <v>146</v>
      </c>
      <c r="F17" s="38" t="s">
        <v>69</v>
      </c>
      <c r="G17" s="39" t="s">
        <v>88</v>
      </c>
      <c r="H17" s="40">
        <v>1.47</v>
      </c>
      <c r="I17" s="39">
        <v>5</v>
      </c>
      <c r="J17" s="41">
        <v>187.75</v>
      </c>
      <c r="K17" s="42"/>
      <c r="L17" s="43">
        <f t="shared" si="0"/>
        <v>275.99250000000001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1.47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613</v>
      </c>
      <c r="C18" s="248">
        <v>0</v>
      </c>
      <c r="D18" s="248">
        <v>8</v>
      </c>
      <c r="E18" s="38" t="s">
        <v>368</v>
      </c>
      <c r="F18" s="38" t="s">
        <v>69</v>
      </c>
      <c r="G18" s="39" t="s">
        <v>88</v>
      </c>
      <c r="H18" s="40">
        <v>2.21</v>
      </c>
      <c r="I18" s="39">
        <v>5</v>
      </c>
      <c r="J18" s="41">
        <v>187.75</v>
      </c>
      <c r="K18" s="42"/>
      <c r="L18" s="43">
        <f t="shared" si="0"/>
        <v>414.92750000000001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2.21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613</v>
      </c>
      <c r="C19" s="248">
        <v>0</v>
      </c>
      <c r="D19" s="248">
        <v>7</v>
      </c>
      <c r="E19" s="38" t="s">
        <v>615</v>
      </c>
      <c r="F19" s="38" t="s">
        <v>69</v>
      </c>
      <c r="G19" s="39" t="s">
        <v>75</v>
      </c>
      <c r="H19" s="40">
        <v>9.7200000000000006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1" s="45" customFormat="1" ht="24">
      <c r="A20" s="37">
        <f>MAX($A$11:A19)+1</f>
        <v>10</v>
      </c>
      <c r="B20" s="46" t="s">
        <v>613</v>
      </c>
      <c r="C20" s="248">
        <v>0</v>
      </c>
      <c r="D20" s="248">
        <v>6</v>
      </c>
      <c r="E20" s="38" t="s">
        <v>349</v>
      </c>
      <c r="F20" s="38" t="s">
        <v>234</v>
      </c>
      <c r="G20" s="39" t="s">
        <v>81</v>
      </c>
      <c r="H20" s="40">
        <v>79.59</v>
      </c>
      <c r="I20" s="39">
        <v>5</v>
      </c>
      <c r="J20" s="41">
        <v>187.75</v>
      </c>
      <c r="K20" s="42"/>
      <c r="L20" s="43">
        <f t="shared" si="0"/>
        <v>14943.022500000001</v>
      </c>
      <c r="M20" s="43">
        <f t="shared" si="1"/>
        <v>0</v>
      </c>
      <c r="N20" s="44">
        <f t="shared" si="2"/>
        <v>0</v>
      </c>
      <c r="O20" s="43">
        <f t="shared" ref="O20" si="15">ROUND(M20*SVS_UR_1_1,2)</f>
        <v>0</v>
      </c>
      <c r="P20" s="41">
        <f t="shared" si="9"/>
        <v>1</v>
      </c>
      <c r="Q20" s="42"/>
      <c r="R20" s="43">
        <f t="shared" si="5"/>
        <v>79.59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613</v>
      </c>
      <c r="C21" s="248">
        <v>0</v>
      </c>
      <c r="D21" s="248">
        <v>5</v>
      </c>
      <c r="E21" s="38" t="s">
        <v>77</v>
      </c>
      <c r="F21" s="38" t="s">
        <v>234</v>
      </c>
      <c r="G21" s="39" t="s">
        <v>55</v>
      </c>
      <c r="H21" s="40">
        <v>24.93</v>
      </c>
      <c r="I21" s="39">
        <v>5</v>
      </c>
      <c r="J21" s="41">
        <v>187.75</v>
      </c>
      <c r="K21" s="42"/>
      <c r="L21" s="43">
        <f t="shared" si="0"/>
        <v>4680.6075000000001</v>
      </c>
      <c r="M21" s="43">
        <f t="shared" si="1"/>
        <v>0</v>
      </c>
      <c r="N21" s="44">
        <f t="shared" si="2"/>
        <v>0</v>
      </c>
      <c r="O21" s="43">
        <f t="shared" ref="O21" si="16">ROUND(M21*SVS_UR_1_1,2)</f>
        <v>0</v>
      </c>
      <c r="P21" s="41">
        <f t="shared" si="9"/>
        <v>1</v>
      </c>
      <c r="Q21" s="42"/>
      <c r="R21" s="43">
        <f t="shared" si="5"/>
        <v>24.93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613</v>
      </c>
      <c r="C22" s="248">
        <v>0</v>
      </c>
      <c r="D22" s="248">
        <v>4</v>
      </c>
      <c r="E22" s="38" t="s">
        <v>77</v>
      </c>
      <c r="F22" s="38" t="s">
        <v>234</v>
      </c>
      <c r="G22" s="39" t="s">
        <v>55</v>
      </c>
      <c r="H22" s="40">
        <v>58.3</v>
      </c>
      <c r="I22" s="39">
        <v>5</v>
      </c>
      <c r="J22" s="41">
        <v>187.75</v>
      </c>
      <c r="K22" s="42"/>
      <c r="L22" s="43">
        <f t="shared" si="0"/>
        <v>10945.824999999999</v>
      </c>
      <c r="M22" s="43">
        <f t="shared" si="1"/>
        <v>0</v>
      </c>
      <c r="N22" s="44">
        <f t="shared" si="2"/>
        <v>0</v>
      </c>
      <c r="O22" s="43">
        <f t="shared" ref="O22" si="17">ROUND(M22*SVS_UR_1_1,2)</f>
        <v>0</v>
      </c>
      <c r="P22" s="41">
        <f t="shared" si="9"/>
        <v>1</v>
      </c>
      <c r="Q22" s="42"/>
      <c r="R22" s="43">
        <f t="shared" si="5"/>
        <v>58.3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613</v>
      </c>
      <c r="C23" s="248">
        <v>1</v>
      </c>
      <c r="D23" s="248">
        <v>1</v>
      </c>
      <c r="E23" s="38" t="s">
        <v>616</v>
      </c>
      <c r="F23" s="38" t="s">
        <v>73</v>
      </c>
      <c r="G23" s="39" t="s">
        <v>55</v>
      </c>
      <c r="H23" s="40">
        <v>22.53</v>
      </c>
      <c r="I23" s="39">
        <v>5</v>
      </c>
      <c r="J23" s="41">
        <v>187.75</v>
      </c>
      <c r="K23" s="42"/>
      <c r="L23" s="43">
        <f t="shared" si="0"/>
        <v>4230.0075000000006</v>
      </c>
      <c r="M23" s="43">
        <f t="shared" si="1"/>
        <v>0</v>
      </c>
      <c r="N23" s="44">
        <f t="shared" si="2"/>
        <v>0</v>
      </c>
      <c r="O23" s="43">
        <f t="shared" ref="O23" si="18">ROUND(M23*SVS_UR_1_1,2)</f>
        <v>0</v>
      </c>
      <c r="P23" s="41">
        <f t="shared" si="9"/>
        <v>1</v>
      </c>
      <c r="Q23" s="42"/>
      <c r="R23" s="43">
        <f t="shared" si="5"/>
        <v>22.53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>
      <c r="A24" s="195"/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</row>
    <row r="25" spans="1:21">
      <c r="I25" s="98"/>
      <c r="L25" s="49"/>
    </row>
    <row r="26" spans="1:21">
      <c r="A26" s="52"/>
      <c r="B26" s="53"/>
      <c r="C26" s="54" t="str">
        <f>"weil "&amp;COUNTA($A:$A)-SUBTOTAL(103,$A:$A)&amp;" Zeile(n) Ausgeblendet"</f>
        <v>weil 0 Zeile(n) Ausgeblendet</v>
      </c>
      <c r="D26" s="53" t="str">
        <f>"oder Abgefiltert sind, Teilsummen:"</f>
        <v>oder Abgefiltert sind, Teilsummen:</v>
      </c>
      <c r="E26" s="54"/>
      <c r="F26" s="54"/>
      <c r="G26" s="55"/>
      <c r="H26" s="56">
        <f>SUBTOTAL(109,H11:H23)</f>
        <v>259.21000000000004</v>
      </c>
      <c r="I26" s="101"/>
      <c r="J26" s="96" t="s">
        <v>938</v>
      </c>
      <c r="K26" s="57">
        <f>SUBTOTAL(103,I11:I23)</f>
        <v>11</v>
      </c>
      <c r="L26" s="56">
        <f>SUBTOTAL(109,L11:L23)</f>
        <v>44976.309199999996</v>
      </c>
      <c r="M26" s="56">
        <f>SUBTOTAL(109,M11:M23)</f>
        <v>0</v>
      </c>
      <c r="N26" s="58"/>
      <c r="O26" s="56">
        <f>SUBTOTAL(109,O11:O23)</f>
        <v>0</v>
      </c>
    </row>
    <row r="27" spans="1:21">
      <c r="H27" s="59"/>
      <c r="I27" s="98"/>
      <c r="L27" s="49"/>
    </row>
    <row r="28" spans="1:21">
      <c r="A28" s="60" t="s">
        <v>23</v>
      </c>
      <c r="B28" s="60"/>
      <c r="C28" s="61"/>
      <c r="D28" s="62"/>
      <c r="E28" s="62"/>
      <c r="F28" s="63"/>
      <c r="G28" s="64"/>
      <c r="H28" s="65"/>
      <c r="I28" s="99"/>
      <c r="J28" s="99"/>
      <c r="K28" s="65"/>
      <c r="L28" s="65"/>
      <c r="M28" s="65"/>
      <c r="N28" s="65"/>
      <c r="O28" s="65"/>
    </row>
    <row r="29" spans="1:21" ht="6" customHeight="1">
      <c r="A29" s="60"/>
      <c r="B29" s="60"/>
      <c r="C29" s="61"/>
      <c r="D29" s="62"/>
      <c r="E29" s="62"/>
      <c r="F29" s="63"/>
      <c r="G29" s="64"/>
      <c r="H29" s="65"/>
      <c r="I29" s="99"/>
      <c r="J29" s="99"/>
      <c r="K29" s="65"/>
      <c r="L29" s="65"/>
      <c r="M29" s="65"/>
      <c r="N29" s="65"/>
      <c r="O29" s="65"/>
    </row>
    <row r="30" spans="1:21">
      <c r="A30" s="47" t="s">
        <v>24</v>
      </c>
      <c r="B30" s="47" t="s">
        <v>25</v>
      </c>
      <c r="D30" s="29" t="s">
        <v>26</v>
      </c>
      <c r="E30" s="66" t="s">
        <v>27</v>
      </c>
      <c r="J30" s="29"/>
      <c r="K30" s="49"/>
      <c r="L30" s="49"/>
      <c r="M30" s="49"/>
      <c r="N30" s="49"/>
      <c r="O30" s="49"/>
    </row>
    <row r="31" spans="1:21">
      <c r="A31" s="47" t="s">
        <v>12</v>
      </c>
      <c r="B31" s="47" t="s">
        <v>28</v>
      </c>
      <c r="D31" s="29" t="s">
        <v>29</v>
      </c>
      <c r="E31" s="66" t="s">
        <v>30</v>
      </c>
      <c r="J31" s="29"/>
      <c r="K31" s="49"/>
      <c r="L31" s="49"/>
      <c r="M31" s="49"/>
      <c r="N31" s="49"/>
      <c r="O31" s="49"/>
    </row>
    <row r="32" spans="1:21">
      <c r="A32" s="47" t="s">
        <v>31</v>
      </c>
      <c r="B32" s="47" t="s">
        <v>32</v>
      </c>
      <c r="D32" s="62" t="s">
        <v>48</v>
      </c>
      <c r="E32" s="67" t="s">
        <v>49</v>
      </c>
      <c r="J32" s="29"/>
      <c r="K32" s="49"/>
      <c r="L32" s="49"/>
      <c r="M32" s="49"/>
      <c r="N32" s="49"/>
      <c r="O32" s="49"/>
    </row>
    <row r="33" spans="1:15">
      <c r="A33" s="47" t="s">
        <v>33</v>
      </c>
      <c r="B33" s="47" t="s">
        <v>34</v>
      </c>
      <c r="D33" s="68" t="s">
        <v>35</v>
      </c>
      <c r="E33" s="48" t="s">
        <v>36</v>
      </c>
      <c r="J33" s="29"/>
      <c r="K33" s="49"/>
      <c r="L33" s="49"/>
      <c r="M33" s="49"/>
      <c r="N33" s="49"/>
      <c r="O33" s="49"/>
    </row>
    <row r="34" spans="1:15">
      <c r="J34" s="29"/>
      <c r="K34" s="49"/>
      <c r="L34" s="49"/>
      <c r="M34" s="49"/>
      <c r="N34" s="49"/>
      <c r="O34" s="49"/>
    </row>
    <row r="35" spans="1:15">
      <c r="I35" s="97"/>
      <c r="J35" s="97"/>
      <c r="K35" s="24"/>
      <c r="L35" s="24"/>
      <c r="M35" s="24"/>
      <c r="N35" s="24"/>
      <c r="O35" s="24"/>
    </row>
  </sheetData>
  <sheetProtection algorithmName="SHA-512" hashValue="sSEqx9//pH5MRBHXX8dJpoL3x9++RnrGnQQiDVlcQTAWZZvPv/0Z6DvM+9gnpcVumqf33eQE2YPCEfFOTTInnw==" saltValue="PTXZ6mXnxcB4fFWjVbk6qw==" spinCount="100000" sheet="1" objects="1" scenarios="1" formatColumns="0" formatRows="0" autoFilter="0"/>
  <autoFilter ref="A9:U23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71" priority="3">
      <formula>$A$1&lt;&gt;""</formula>
    </cfRule>
  </conditionalFormatting>
  <conditionalFormatting sqref="A26:O26">
    <cfRule type="expression" dxfId="170" priority="2">
      <formula>IF(SUBTOTAL(103,$A:$A)=COUNTA($A:$A),TRUE,FALSE)</formula>
    </cfRule>
  </conditionalFormatting>
  <conditionalFormatting sqref="B11:I11 B12:H12 B13:I18 B19:H19 B20:I23">
    <cfRule type="expression" dxfId="169" priority="4">
      <formula>AND(NOT(ISBLANK($E$8)),SEARCH($E$8,$B11&amp;$C11&amp;$D11&amp;$E11&amp;$F11&amp;$G11&amp;$H11))</formula>
    </cfRule>
    <cfRule type="expression" dxfId="168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67" priority="1">
      <formula>F4&lt;&gt;""</formula>
    </cfRule>
  </conditionalFormatting>
  <conditionalFormatting sqref="K4">
    <cfRule type="expression" dxfId="166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A9416-FB4D-4E05-81A3-B581DE9451E3}">
  <sheetPr>
    <tabColor theme="5" tint="0.59999389629810485"/>
    <pageSetUpPr fitToPage="1"/>
  </sheetPr>
  <dimension ref="A1:U46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IF(OR(COUNTIF(K11:K34,"&gt;0")&lt;&gt;COUNT(I11:I34),$O$5=""),"Das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617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927</v>
      </c>
      <c r="C5" s="241"/>
      <c r="D5" s="205" t="s">
        <v>46</v>
      </c>
      <c r="E5" s="209" t="str" cm="1">
        <f t="array" aca="1" ref="E5" ca="1">MID(CELL("dateiname",A2),FIND("]",CELL("dateiname",A2))+7,2)</f>
        <v>5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135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COUNTA(I11:I34)</f>
        <v>23</v>
      </c>
      <c r="P7" s="227"/>
      <c r="Q7" s="227"/>
      <c r="R7" s="227"/>
      <c r="S7" s="227"/>
      <c r="T7" s="226" t="s">
        <v>329</v>
      </c>
      <c r="U7" s="229">
        <f>COUNTA(P11:P34)</f>
        <v>19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SUM(H11:H34)</f>
        <v>325.33000000000004</v>
      </c>
      <c r="I10" s="201"/>
      <c r="J10" s="200" t="s">
        <v>59</v>
      </c>
      <c r="K10" s="202">
        <f>IFERROR(L10/M10,0)</f>
        <v>0</v>
      </c>
      <c r="L10" s="203">
        <f>SUM(L11:L34)</f>
        <v>50627.025499999996</v>
      </c>
      <c r="M10" s="203">
        <f>SUM(M11:M34)</f>
        <v>0</v>
      </c>
      <c r="N10" s="199"/>
      <c r="O10" s="203">
        <f>SUM(O11:O34)</f>
        <v>0</v>
      </c>
      <c r="P10" s="200" t="s">
        <v>59</v>
      </c>
      <c r="Q10" s="202">
        <f>IFERROR(R10/S10,0)</f>
        <v>0</v>
      </c>
      <c r="R10" s="203">
        <f>SUM(R11:R34)</f>
        <v>287.35000000000002</v>
      </c>
      <c r="S10" s="203">
        <f>SUM(S11:S34)</f>
        <v>0</v>
      </c>
      <c r="T10" s="199"/>
      <c r="U10" s="203">
        <f>SUM(U11:U34)</f>
        <v>0</v>
      </c>
    </row>
    <row r="11" spans="1:21" s="45" customFormat="1" ht="24">
      <c r="A11" s="37">
        <v>1</v>
      </c>
      <c r="B11" s="46" t="s">
        <v>617</v>
      </c>
      <c r="C11" s="248">
        <v>0</v>
      </c>
      <c r="D11" s="248">
        <v>18</v>
      </c>
      <c r="E11" s="38" t="s">
        <v>618</v>
      </c>
      <c r="F11" s="38" t="s">
        <v>74</v>
      </c>
      <c r="G11" s="39" t="s">
        <v>55</v>
      </c>
      <c r="H11" s="40">
        <v>30.13</v>
      </c>
      <c r="I11" s="39">
        <v>5</v>
      </c>
      <c r="J11" s="41">
        <v>187.75</v>
      </c>
      <c r="K11" s="42"/>
      <c r="L11" s="43">
        <f t="shared" ref="L11:L34" si="0">H11*J11</f>
        <v>5656.9075000000003</v>
      </c>
      <c r="M11" s="43">
        <f t="shared" ref="M11:M34" si="1">IFERROR(L11/K11,0)</f>
        <v>0</v>
      </c>
      <c r="N11" s="44">
        <f t="shared" ref="N11:N34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32" si="5">H11*P11</f>
        <v>30.13</v>
      </c>
      <c r="S11" s="43">
        <f t="shared" ref="S11:S32" si="6">IFERROR(R11/Q11,0)</f>
        <v>0</v>
      </c>
      <c r="T11" s="44">
        <f t="shared" ref="T11:T32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617</v>
      </c>
      <c r="C12" s="248">
        <v>0</v>
      </c>
      <c r="D12" s="248">
        <v>17</v>
      </c>
      <c r="E12" s="38" t="s">
        <v>77</v>
      </c>
      <c r="F12" s="38" t="s">
        <v>113</v>
      </c>
      <c r="G12" s="39" t="s">
        <v>55</v>
      </c>
      <c r="H12" s="40">
        <v>73.45</v>
      </c>
      <c r="I12" s="39">
        <v>5</v>
      </c>
      <c r="J12" s="41">
        <v>187.75</v>
      </c>
      <c r="K12" s="42"/>
      <c r="L12" s="43">
        <f t="shared" si="0"/>
        <v>13790.237500000001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73.45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617</v>
      </c>
      <c r="C13" s="248">
        <v>0</v>
      </c>
      <c r="D13" s="248">
        <v>16</v>
      </c>
      <c r="E13" s="38" t="s">
        <v>77</v>
      </c>
      <c r="F13" s="38" t="s">
        <v>113</v>
      </c>
      <c r="G13" s="39" t="s">
        <v>55</v>
      </c>
      <c r="H13" s="40">
        <v>38.65</v>
      </c>
      <c r="I13" s="39">
        <v>5</v>
      </c>
      <c r="J13" s="41">
        <v>187.75</v>
      </c>
      <c r="K13" s="42"/>
      <c r="L13" s="43">
        <f t="shared" si="0"/>
        <v>7256.5374999999995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32" si="9">IF(I13&gt;=1,1,0)</f>
        <v>1</v>
      </c>
      <c r="Q13" s="42"/>
      <c r="R13" s="43">
        <f t="shared" si="5"/>
        <v>38.65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617</v>
      </c>
      <c r="C14" s="248">
        <v>0</v>
      </c>
      <c r="D14" s="248">
        <v>15</v>
      </c>
      <c r="E14" s="38" t="s">
        <v>82</v>
      </c>
      <c r="F14" s="38" t="s">
        <v>113</v>
      </c>
      <c r="G14" s="39" t="s">
        <v>81</v>
      </c>
      <c r="H14" s="40">
        <v>12.06</v>
      </c>
      <c r="I14" s="39">
        <v>5</v>
      </c>
      <c r="J14" s="41">
        <v>187.75</v>
      </c>
      <c r="K14" s="42"/>
      <c r="L14" s="43">
        <f t="shared" si="0"/>
        <v>2264.2649999999999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12.06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617</v>
      </c>
      <c r="C15" s="248">
        <v>0</v>
      </c>
      <c r="D15" s="248">
        <v>14</v>
      </c>
      <c r="E15" s="38" t="s">
        <v>619</v>
      </c>
      <c r="F15" s="38" t="s">
        <v>113</v>
      </c>
      <c r="G15" s="39" t="s">
        <v>55</v>
      </c>
      <c r="H15" s="40">
        <v>14.63</v>
      </c>
      <c r="I15" s="39">
        <v>5</v>
      </c>
      <c r="J15" s="41">
        <v>187.75</v>
      </c>
      <c r="K15" s="42"/>
      <c r="L15" s="43">
        <f t="shared" si="0"/>
        <v>2746.7825000000003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14.63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617</v>
      </c>
      <c r="C16" s="248">
        <v>0</v>
      </c>
      <c r="D16" s="248">
        <v>13</v>
      </c>
      <c r="E16" s="38" t="s">
        <v>79</v>
      </c>
      <c r="F16" s="38" t="s">
        <v>113</v>
      </c>
      <c r="G16" s="39" t="s">
        <v>78</v>
      </c>
      <c r="H16" s="40">
        <v>22.37</v>
      </c>
      <c r="I16" s="39">
        <v>2</v>
      </c>
      <c r="J16" s="41">
        <v>75.099999999999994</v>
      </c>
      <c r="K16" s="42"/>
      <c r="L16" s="43">
        <f t="shared" si="0"/>
        <v>1679.9869999999999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22.37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617</v>
      </c>
      <c r="C17" s="248">
        <v>0</v>
      </c>
      <c r="D17" s="248">
        <v>12</v>
      </c>
      <c r="E17" s="38" t="s">
        <v>82</v>
      </c>
      <c r="F17" s="38" t="s">
        <v>113</v>
      </c>
      <c r="G17" s="39" t="s">
        <v>81</v>
      </c>
      <c r="H17" s="40">
        <v>26.77</v>
      </c>
      <c r="I17" s="39">
        <v>5</v>
      </c>
      <c r="J17" s="41">
        <v>187.75</v>
      </c>
      <c r="K17" s="42"/>
      <c r="L17" s="43">
        <f t="shared" si="0"/>
        <v>5026.0675000000001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26.77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617</v>
      </c>
      <c r="C18" s="248">
        <v>0</v>
      </c>
      <c r="D18" s="248">
        <v>11</v>
      </c>
      <c r="E18" s="38" t="s">
        <v>620</v>
      </c>
      <c r="F18" s="38" t="s">
        <v>69</v>
      </c>
      <c r="G18" s="39" t="s">
        <v>88</v>
      </c>
      <c r="H18" s="40">
        <v>7.88</v>
      </c>
      <c r="I18" s="39">
        <v>5</v>
      </c>
      <c r="J18" s="41">
        <v>187.75</v>
      </c>
      <c r="K18" s="42"/>
      <c r="L18" s="43">
        <f t="shared" si="0"/>
        <v>1479.47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7.88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617</v>
      </c>
      <c r="C19" s="248">
        <v>0</v>
      </c>
      <c r="D19" s="248">
        <v>10</v>
      </c>
      <c r="E19" s="38" t="s">
        <v>620</v>
      </c>
      <c r="F19" s="38" t="s">
        <v>69</v>
      </c>
      <c r="G19" s="39" t="s">
        <v>88</v>
      </c>
      <c r="H19" s="40">
        <v>7.88</v>
      </c>
      <c r="I19" s="39">
        <v>5</v>
      </c>
      <c r="J19" s="41">
        <v>187.75</v>
      </c>
      <c r="K19" s="42"/>
      <c r="L19" s="43">
        <f t="shared" si="0"/>
        <v>1479.47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7.88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617</v>
      </c>
      <c r="C20" s="248">
        <v>0</v>
      </c>
      <c r="D20" s="248">
        <v>9</v>
      </c>
      <c r="E20" s="38" t="s">
        <v>621</v>
      </c>
      <c r="F20" s="38" t="s">
        <v>73</v>
      </c>
      <c r="G20" s="39" t="s">
        <v>55</v>
      </c>
      <c r="H20" s="40">
        <v>10.71</v>
      </c>
      <c r="I20" s="39">
        <v>5</v>
      </c>
      <c r="J20" s="41">
        <v>187.75</v>
      </c>
      <c r="K20" s="42"/>
      <c r="L20" s="43">
        <f t="shared" si="0"/>
        <v>2010.8025000000002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10.71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617</v>
      </c>
      <c r="C21" s="248">
        <v>0</v>
      </c>
      <c r="D21" s="248">
        <v>8</v>
      </c>
      <c r="E21" s="38" t="s">
        <v>622</v>
      </c>
      <c r="F21" s="38" t="s">
        <v>69</v>
      </c>
      <c r="G21" s="39" t="s">
        <v>88</v>
      </c>
      <c r="H21" s="40">
        <v>3.25</v>
      </c>
      <c r="I21" s="39">
        <v>5</v>
      </c>
      <c r="J21" s="41">
        <v>187.75</v>
      </c>
      <c r="K21" s="42"/>
      <c r="L21" s="43">
        <f t="shared" si="0"/>
        <v>610.1875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9"/>
        <v>1</v>
      </c>
      <c r="Q21" s="42"/>
      <c r="R21" s="43">
        <f t="shared" si="5"/>
        <v>3.25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617</v>
      </c>
      <c r="C22" s="248">
        <v>0</v>
      </c>
      <c r="D22" s="248">
        <v>7</v>
      </c>
      <c r="E22" s="38" t="s">
        <v>96</v>
      </c>
      <c r="F22" s="38" t="s">
        <v>69</v>
      </c>
      <c r="G22" s="39" t="s">
        <v>95</v>
      </c>
      <c r="H22" s="40">
        <v>5.54</v>
      </c>
      <c r="I22" s="39">
        <v>5</v>
      </c>
      <c r="J22" s="41">
        <v>187.75</v>
      </c>
      <c r="K22" s="42"/>
      <c r="L22" s="43">
        <f t="shared" si="0"/>
        <v>1040.135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5.54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617</v>
      </c>
      <c r="C23" s="248">
        <v>0</v>
      </c>
      <c r="D23" s="248">
        <v>6</v>
      </c>
      <c r="E23" s="38" t="s">
        <v>623</v>
      </c>
      <c r="F23" s="38" t="s">
        <v>352</v>
      </c>
      <c r="G23" s="39" t="s">
        <v>42</v>
      </c>
      <c r="H23" s="40">
        <v>1.0900000000000001</v>
      </c>
      <c r="I23" s="39">
        <v>0.23</v>
      </c>
      <c r="J23" s="41">
        <v>12</v>
      </c>
      <c r="K23" s="42"/>
      <c r="L23" s="43">
        <f t="shared" si="0"/>
        <v>13.080000000000002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138"/>
      <c r="Q23" s="138"/>
      <c r="R23" s="138"/>
      <c r="S23" s="138"/>
      <c r="T23" s="138"/>
      <c r="U23" s="138"/>
    </row>
    <row r="24" spans="1:21" s="45" customFormat="1" ht="24">
      <c r="A24" s="37">
        <f>MAX($A$11:A23)+1</f>
        <v>14</v>
      </c>
      <c r="B24" s="46" t="s">
        <v>617</v>
      </c>
      <c r="C24" s="248">
        <v>0</v>
      </c>
      <c r="D24" s="248">
        <v>5</v>
      </c>
      <c r="E24" s="38" t="s">
        <v>54</v>
      </c>
      <c r="F24" s="38" t="s">
        <v>352</v>
      </c>
      <c r="G24" s="39" t="s">
        <v>81</v>
      </c>
      <c r="H24" s="40">
        <v>8.3000000000000007</v>
      </c>
      <c r="I24" s="39">
        <v>5</v>
      </c>
      <c r="J24" s="41">
        <v>187.75</v>
      </c>
      <c r="K24" s="42"/>
      <c r="L24" s="43">
        <f t="shared" si="0"/>
        <v>1558.325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9"/>
        <v>1</v>
      </c>
      <c r="Q24" s="42"/>
      <c r="R24" s="43">
        <f t="shared" si="5"/>
        <v>8.3000000000000007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617</v>
      </c>
      <c r="C25" s="248">
        <v>0</v>
      </c>
      <c r="D25" s="248">
        <v>4</v>
      </c>
      <c r="E25" s="38" t="s">
        <v>84</v>
      </c>
      <c r="F25" s="38" t="s">
        <v>74</v>
      </c>
      <c r="G25" s="39" t="s">
        <v>83</v>
      </c>
      <c r="H25" s="40">
        <v>2.14</v>
      </c>
      <c r="I25" s="39">
        <v>5</v>
      </c>
      <c r="J25" s="41">
        <v>187.75</v>
      </c>
      <c r="K25" s="42"/>
      <c r="L25" s="43">
        <f t="shared" si="0"/>
        <v>401.78500000000003</v>
      </c>
      <c r="M25" s="43">
        <f t="shared" si="1"/>
        <v>0</v>
      </c>
      <c r="N25" s="44">
        <f t="shared" si="2"/>
        <v>0</v>
      </c>
      <c r="O25" s="43">
        <f t="shared" ref="O25" si="21">ROUND(M25*SVS_UR_1_1,2)</f>
        <v>0</v>
      </c>
      <c r="P25" s="41">
        <f t="shared" si="9"/>
        <v>1</v>
      </c>
      <c r="Q25" s="42"/>
      <c r="R25" s="43">
        <f t="shared" si="5"/>
        <v>2.14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617</v>
      </c>
      <c r="C26" s="248">
        <v>0</v>
      </c>
      <c r="D26" s="248">
        <v>3</v>
      </c>
      <c r="E26" s="38" t="s">
        <v>82</v>
      </c>
      <c r="F26" s="38" t="s">
        <v>113</v>
      </c>
      <c r="G26" s="39" t="s">
        <v>81</v>
      </c>
      <c r="H26" s="40">
        <v>7.88</v>
      </c>
      <c r="I26" s="39">
        <v>5</v>
      </c>
      <c r="J26" s="41">
        <v>187.75</v>
      </c>
      <c r="K26" s="42"/>
      <c r="L26" s="43">
        <f t="shared" si="0"/>
        <v>1479.47</v>
      </c>
      <c r="M26" s="43">
        <f t="shared" si="1"/>
        <v>0</v>
      </c>
      <c r="N26" s="44">
        <f t="shared" si="2"/>
        <v>0</v>
      </c>
      <c r="O26" s="43">
        <f t="shared" ref="O26" si="22">ROUND(M26*SVS_UR_1_1,2)</f>
        <v>0</v>
      </c>
      <c r="P26" s="41">
        <f t="shared" si="9"/>
        <v>1</v>
      </c>
      <c r="Q26" s="42"/>
      <c r="R26" s="43">
        <f t="shared" si="5"/>
        <v>7.88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617</v>
      </c>
      <c r="C27" s="248">
        <v>0</v>
      </c>
      <c r="D27" s="248">
        <v>2</v>
      </c>
      <c r="E27" s="38" t="s">
        <v>205</v>
      </c>
      <c r="F27" s="38" t="s">
        <v>113</v>
      </c>
      <c r="G27" s="39" t="s">
        <v>37</v>
      </c>
      <c r="H27" s="40">
        <v>6.65</v>
      </c>
      <c r="I27" s="39">
        <v>1</v>
      </c>
      <c r="J27" s="41">
        <v>40.18</v>
      </c>
      <c r="K27" s="42"/>
      <c r="L27" s="43">
        <f t="shared" si="0"/>
        <v>267.197</v>
      </c>
      <c r="M27" s="43">
        <f t="shared" si="1"/>
        <v>0</v>
      </c>
      <c r="N27" s="44">
        <f t="shared" si="2"/>
        <v>0</v>
      </c>
      <c r="O27" s="43">
        <f t="shared" ref="O27" si="23">ROUND(M27*SVS_UR_1_1,2)</f>
        <v>0</v>
      </c>
      <c r="P27" s="41">
        <f t="shared" si="9"/>
        <v>1</v>
      </c>
      <c r="Q27" s="42"/>
      <c r="R27" s="43">
        <f t="shared" si="5"/>
        <v>6.65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617</v>
      </c>
      <c r="C28" s="248">
        <v>0</v>
      </c>
      <c r="D28" s="248">
        <v>1</v>
      </c>
      <c r="E28" s="38" t="s">
        <v>624</v>
      </c>
      <c r="F28" s="38" t="s">
        <v>74</v>
      </c>
      <c r="G28" s="39" t="s">
        <v>81</v>
      </c>
      <c r="H28" s="40">
        <v>7.3</v>
      </c>
      <c r="I28" s="39">
        <v>5</v>
      </c>
      <c r="J28" s="41">
        <v>187.75</v>
      </c>
      <c r="K28" s="42"/>
      <c r="L28" s="43">
        <f t="shared" si="0"/>
        <v>1370.575</v>
      </c>
      <c r="M28" s="43">
        <f t="shared" si="1"/>
        <v>0</v>
      </c>
      <c r="N28" s="44">
        <f t="shared" si="2"/>
        <v>0</v>
      </c>
      <c r="O28" s="43">
        <f t="shared" ref="O28" si="24">ROUND(M28*SVS_UR_1_1,2)</f>
        <v>0</v>
      </c>
      <c r="P28" s="41">
        <f t="shared" si="9"/>
        <v>1</v>
      </c>
      <c r="Q28" s="42"/>
      <c r="R28" s="43">
        <f t="shared" si="5"/>
        <v>7.3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617</v>
      </c>
      <c r="C29" s="248">
        <v>-1</v>
      </c>
      <c r="D29" s="248">
        <v>7</v>
      </c>
      <c r="E29" s="38" t="s">
        <v>404</v>
      </c>
      <c r="F29" s="38"/>
      <c r="G29" s="39" t="s">
        <v>75</v>
      </c>
      <c r="H29" s="40">
        <v>12.1</v>
      </c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</row>
    <row r="30" spans="1:21" s="45" customFormat="1" ht="24">
      <c r="A30" s="37">
        <f>MAX($A$11:A29)+1</f>
        <v>20</v>
      </c>
      <c r="B30" s="46" t="s">
        <v>617</v>
      </c>
      <c r="C30" s="248">
        <v>-1</v>
      </c>
      <c r="D30" s="248">
        <v>6</v>
      </c>
      <c r="E30" s="38" t="s">
        <v>241</v>
      </c>
      <c r="F30" s="38"/>
      <c r="G30" s="39" t="s">
        <v>42</v>
      </c>
      <c r="H30" s="40">
        <v>12.48</v>
      </c>
      <c r="I30" s="39">
        <v>0.23</v>
      </c>
      <c r="J30" s="41">
        <v>12</v>
      </c>
      <c r="K30" s="42"/>
      <c r="L30" s="43">
        <f t="shared" si="0"/>
        <v>149.76</v>
      </c>
      <c r="M30" s="43">
        <f t="shared" si="1"/>
        <v>0</v>
      </c>
      <c r="N30" s="44">
        <f t="shared" si="2"/>
        <v>0</v>
      </c>
      <c r="O30" s="43">
        <f t="shared" ref="O30" si="25">ROUND(M30*SVS_UR_1_1,2)</f>
        <v>0</v>
      </c>
      <c r="P30" s="138"/>
      <c r="Q30" s="138"/>
      <c r="R30" s="138"/>
      <c r="S30" s="138"/>
      <c r="T30" s="138"/>
      <c r="U30" s="138"/>
    </row>
    <row r="31" spans="1:21" s="45" customFormat="1" ht="24">
      <c r="A31" s="37">
        <f>MAX($A$11:A30)+1</f>
        <v>21</v>
      </c>
      <c r="B31" s="46" t="s">
        <v>617</v>
      </c>
      <c r="C31" s="248">
        <v>-1</v>
      </c>
      <c r="D31" s="248">
        <v>5</v>
      </c>
      <c r="E31" s="38" t="s">
        <v>84</v>
      </c>
      <c r="F31" s="38"/>
      <c r="G31" s="39" t="s">
        <v>83</v>
      </c>
      <c r="H31" s="40">
        <v>0.35</v>
      </c>
      <c r="I31" s="39">
        <v>3</v>
      </c>
      <c r="J31" s="41">
        <v>112.65</v>
      </c>
      <c r="K31" s="42"/>
      <c r="L31" s="43">
        <f t="shared" si="0"/>
        <v>39.427500000000002</v>
      </c>
      <c r="M31" s="43">
        <f t="shared" si="1"/>
        <v>0</v>
      </c>
      <c r="N31" s="44">
        <f t="shared" si="2"/>
        <v>0</v>
      </c>
      <c r="O31" s="43">
        <f t="shared" ref="O31" si="26">ROUND(M31*SVS_UR_1_1,2)</f>
        <v>0</v>
      </c>
      <c r="P31" s="41">
        <f t="shared" si="9"/>
        <v>1</v>
      </c>
      <c r="Q31" s="42"/>
      <c r="R31" s="43">
        <f t="shared" si="5"/>
        <v>0.35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617</v>
      </c>
      <c r="C32" s="248">
        <v>-1</v>
      </c>
      <c r="D32" s="248">
        <v>3</v>
      </c>
      <c r="E32" s="38" t="s">
        <v>82</v>
      </c>
      <c r="F32" s="38"/>
      <c r="G32" s="39" t="s">
        <v>81</v>
      </c>
      <c r="H32" s="40">
        <v>1.41</v>
      </c>
      <c r="I32" s="39">
        <v>3</v>
      </c>
      <c r="J32" s="41">
        <v>112.65</v>
      </c>
      <c r="K32" s="42"/>
      <c r="L32" s="43">
        <f t="shared" si="0"/>
        <v>158.8365</v>
      </c>
      <c r="M32" s="43">
        <f t="shared" si="1"/>
        <v>0</v>
      </c>
      <c r="N32" s="44">
        <f t="shared" si="2"/>
        <v>0</v>
      </c>
      <c r="O32" s="43">
        <f t="shared" ref="O32" si="27">ROUND(M32*SVS_UR_1_1,2)</f>
        <v>0</v>
      </c>
      <c r="P32" s="41">
        <f t="shared" si="9"/>
        <v>1</v>
      </c>
      <c r="Q32" s="42"/>
      <c r="R32" s="43">
        <f t="shared" si="5"/>
        <v>1.41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617</v>
      </c>
      <c r="C33" s="248">
        <v>-1</v>
      </c>
      <c r="D33" s="248">
        <v>2</v>
      </c>
      <c r="E33" s="38" t="s">
        <v>147</v>
      </c>
      <c r="F33" s="38"/>
      <c r="G33" s="39" t="s">
        <v>42</v>
      </c>
      <c r="H33" s="40">
        <v>4.42</v>
      </c>
      <c r="I33" s="39">
        <v>0.23</v>
      </c>
      <c r="J33" s="41">
        <v>12</v>
      </c>
      <c r="K33" s="42"/>
      <c r="L33" s="43">
        <f t="shared" si="0"/>
        <v>53.04</v>
      </c>
      <c r="M33" s="43">
        <f t="shared" si="1"/>
        <v>0</v>
      </c>
      <c r="N33" s="44">
        <f t="shared" si="2"/>
        <v>0</v>
      </c>
      <c r="O33" s="43">
        <f t="shared" ref="O33" si="28">ROUND(M33*SVS_UR_1_1,2)</f>
        <v>0</v>
      </c>
      <c r="P33" s="138"/>
      <c r="Q33" s="138"/>
      <c r="R33" s="138"/>
      <c r="S33" s="138"/>
      <c r="T33" s="138"/>
      <c r="U33" s="138"/>
    </row>
    <row r="34" spans="1:21" s="45" customFormat="1" ht="24">
      <c r="A34" s="37">
        <f>MAX($A$11:A33)+1</f>
        <v>24</v>
      </c>
      <c r="B34" s="46" t="s">
        <v>617</v>
      </c>
      <c r="C34" s="248">
        <v>-1</v>
      </c>
      <c r="D34" s="248">
        <v>1</v>
      </c>
      <c r="E34" s="38" t="s">
        <v>147</v>
      </c>
      <c r="F34" s="38"/>
      <c r="G34" s="39" t="s">
        <v>42</v>
      </c>
      <c r="H34" s="40">
        <v>7.89</v>
      </c>
      <c r="I34" s="39">
        <v>0.23</v>
      </c>
      <c r="J34" s="41">
        <v>12</v>
      </c>
      <c r="K34" s="42"/>
      <c r="L34" s="43">
        <f t="shared" si="0"/>
        <v>94.679999999999993</v>
      </c>
      <c r="M34" s="43">
        <f t="shared" si="1"/>
        <v>0</v>
      </c>
      <c r="N34" s="44">
        <f t="shared" si="2"/>
        <v>0</v>
      </c>
      <c r="O34" s="43">
        <f t="shared" ref="O34" si="29">ROUND(M34*SVS_UR_1_1,2)</f>
        <v>0</v>
      </c>
      <c r="P34" s="138"/>
      <c r="Q34" s="138"/>
      <c r="R34" s="138"/>
      <c r="S34" s="138"/>
      <c r="T34" s="138"/>
      <c r="U34" s="138"/>
    </row>
    <row r="35" spans="1:21" s="45" customFormat="1">
      <c r="A35" s="195"/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</row>
    <row r="36" spans="1:21">
      <c r="I36" s="98"/>
      <c r="L36" s="49"/>
    </row>
    <row r="37" spans="1:21">
      <c r="A37" s="52"/>
      <c r="B37" s="53"/>
      <c r="C37" s="54" t="str">
        <f>"weil "&amp;COUNTA($A:$A)-SUBTOTAL(103,$A:$A)&amp;" Zeile(n) Ausgeblendet"</f>
        <v>weil 0 Zeile(n) Ausgeblendet</v>
      </c>
      <c r="D37" s="53" t="str">
        <f>"oder Abgefiltert sind, Teilsummen:"</f>
        <v>oder Abgefiltert sind, Teilsummen:</v>
      </c>
      <c r="E37" s="54"/>
      <c r="F37" s="54"/>
      <c r="G37" s="55"/>
      <c r="H37" s="56">
        <f>SUBTOTAL(109,H11:H34)</f>
        <v>325.33000000000004</v>
      </c>
      <c r="I37" s="101"/>
      <c r="J37" s="96" t="s">
        <v>938</v>
      </c>
      <c r="K37" s="57">
        <f>SUBTOTAL(103,I11:I34)</f>
        <v>23</v>
      </c>
      <c r="L37" s="56">
        <f>SUBTOTAL(109,L11:L34)</f>
        <v>50627.025499999996</v>
      </c>
      <c r="M37" s="56">
        <f>SUBTOTAL(109,M11:M34)</f>
        <v>0</v>
      </c>
      <c r="N37" s="58"/>
      <c r="O37" s="56">
        <f>SUBTOTAL(109,O11:O34)</f>
        <v>0</v>
      </c>
    </row>
    <row r="38" spans="1:21">
      <c r="H38" s="59"/>
      <c r="I38" s="98"/>
      <c r="L38" s="49"/>
    </row>
    <row r="39" spans="1:21">
      <c r="A39" s="60" t="s">
        <v>23</v>
      </c>
      <c r="B39" s="60"/>
      <c r="C39" s="61"/>
      <c r="D39" s="62"/>
      <c r="E39" s="62"/>
      <c r="F39" s="63"/>
      <c r="G39" s="64"/>
      <c r="H39" s="65"/>
      <c r="I39" s="99"/>
      <c r="J39" s="99"/>
      <c r="K39" s="65"/>
      <c r="L39" s="65"/>
      <c r="M39" s="65"/>
      <c r="N39" s="65"/>
      <c r="O39" s="65"/>
    </row>
    <row r="40" spans="1:21" ht="6" customHeight="1">
      <c r="A40" s="60"/>
      <c r="B40" s="60"/>
      <c r="C40" s="61"/>
      <c r="D40" s="62"/>
      <c r="E40" s="62"/>
      <c r="F40" s="63"/>
      <c r="G40" s="64"/>
      <c r="H40" s="65"/>
      <c r="I40" s="99"/>
      <c r="J40" s="99"/>
      <c r="K40" s="65"/>
      <c r="L40" s="65"/>
      <c r="M40" s="65"/>
      <c r="N40" s="65"/>
      <c r="O40" s="65"/>
    </row>
    <row r="41" spans="1:21">
      <c r="A41" s="47" t="s">
        <v>24</v>
      </c>
      <c r="B41" s="47" t="s">
        <v>25</v>
      </c>
      <c r="D41" s="29" t="s">
        <v>26</v>
      </c>
      <c r="E41" s="66" t="s">
        <v>27</v>
      </c>
      <c r="J41" s="29"/>
      <c r="K41" s="49"/>
      <c r="L41" s="49"/>
      <c r="M41" s="49"/>
      <c r="N41" s="49"/>
      <c r="O41" s="49"/>
    </row>
    <row r="42" spans="1:21">
      <c r="A42" s="47" t="s">
        <v>12</v>
      </c>
      <c r="B42" s="47" t="s">
        <v>28</v>
      </c>
      <c r="D42" s="29" t="s">
        <v>29</v>
      </c>
      <c r="E42" s="66" t="s">
        <v>30</v>
      </c>
      <c r="J42" s="29"/>
      <c r="K42" s="49"/>
      <c r="L42" s="49"/>
      <c r="M42" s="49"/>
      <c r="N42" s="49"/>
      <c r="O42" s="49"/>
    </row>
    <row r="43" spans="1:21">
      <c r="A43" s="47" t="s">
        <v>31</v>
      </c>
      <c r="B43" s="47" t="s">
        <v>32</v>
      </c>
      <c r="D43" s="62" t="s">
        <v>48</v>
      </c>
      <c r="E43" s="67" t="s">
        <v>49</v>
      </c>
      <c r="J43" s="29"/>
      <c r="K43" s="49"/>
      <c r="L43" s="49"/>
      <c r="M43" s="49"/>
      <c r="N43" s="49"/>
      <c r="O43" s="49"/>
    </row>
    <row r="44" spans="1:21">
      <c r="A44" s="47" t="s">
        <v>33</v>
      </c>
      <c r="B44" s="47" t="s">
        <v>34</v>
      </c>
      <c r="D44" s="68" t="s">
        <v>35</v>
      </c>
      <c r="E44" s="48" t="s">
        <v>36</v>
      </c>
      <c r="J44" s="29"/>
      <c r="K44" s="49"/>
      <c r="L44" s="49"/>
      <c r="M44" s="49"/>
      <c r="N44" s="49"/>
      <c r="O44" s="49"/>
    </row>
    <row r="45" spans="1:21">
      <c r="J45" s="29"/>
      <c r="K45" s="49"/>
      <c r="L45" s="49"/>
      <c r="M45" s="49"/>
      <c r="N45" s="49"/>
      <c r="O45" s="49"/>
    </row>
    <row r="46" spans="1:21">
      <c r="I46" s="97"/>
      <c r="J46" s="97"/>
      <c r="K46" s="24"/>
      <c r="L46" s="24"/>
      <c r="M46" s="24"/>
      <c r="N46" s="24"/>
      <c r="O46" s="24"/>
    </row>
  </sheetData>
  <sheetProtection algorithmName="SHA-512" hashValue="Y8gFiHAMQAnP7WHdF8CG/owEYg0dIdhYptsvWmHZr2mCJoyDTdqRXtdjUvlyJvOFS7SUMfnnFCNH9Rpvhkws9g==" saltValue="ynb5JoGILgHUaY9waWk4iA==" spinCount="100000" sheet="1" objects="1" scenarios="1" formatColumns="0" formatRows="0" autoFilter="0"/>
  <autoFilter ref="A9:U34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65" priority="3">
      <formula>$A$1&lt;&gt;""</formula>
    </cfRule>
  </conditionalFormatting>
  <conditionalFormatting sqref="A37:O37">
    <cfRule type="expression" dxfId="164" priority="2">
      <formula>IF(SUBTOTAL(103,$A:$A)=COUNTA($A:$A),TRUE,FALSE)</formula>
    </cfRule>
  </conditionalFormatting>
  <conditionalFormatting sqref="B11:I28 B29:H29 B30:I34">
    <cfRule type="expression" dxfId="163" priority="4">
      <formula>AND(NOT(ISBLANK($E$8)),SEARCH($E$8,$B11&amp;$C11&amp;$D11&amp;$E11&amp;$F11&amp;$G11&amp;$H11))</formula>
    </cfRule>
    <cfRule type="expression" dxfId="162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61" priority="1">
      <formula>F4&lt;&gt;""</formula>
    </cfRule>
  </conditionalFormatting>
  <conditionalFormatting sqref="K4">
    <cfRule type="expression" dxfId="160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5D3E-3A5F-46C5-9EB6-D4D4D922CE7C}">
  <sheetPr>
    <tabColor theme="5" tint="0.59999389629810485"/>
    <pageSetUpPr fitToPage="1"/>
  </sheetPr>
  <dimension ref="A1:U83"/>
  <sheetViews>
    <sheetView showGridLines="0" zoomScale="115" zoomScaleNormal="115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IF(OR(COUNTIF(K11:K71,"&gt;0")&lt;&gt;COUNT(I11:I71),$O$5=""),"Das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625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928</v>
      </c>
      <c r="C5" s="241"/>
      <c r="D5" s="205" t="s">
        <v>46</v>
      </c>
      <c r="E5" s="209" t="str" cm="1">
        <f t="array" aca="1" ref="E5" ca="1">MID(CELL("dateiname",A2),FIND("]",CELL("dateiname",A2))+7,2)</f>
        <v>6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220</v>
      </c>
      <c r="P6" s="227"/>
      <c r="Q6" s="227"/>
      <c r="R6" s="227"/>
      <c r="S6" s="227"/>
      <c r="T6" s="224" t="s">
        <v>376</v>
      </c>
      <c r="U6" s="225">
        <v>15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COUNTA(I11:I71)</f>
        <v>53</v>
      </c>
      <c r="P7" s="227"/>
      <c r="Q7" s="227"/>
      <c r="R7" s="227"/>
      <c r="S7" s="227"/>
      <c r="T7" s="226" t="s">
        <v>329</v>
      </c>
      <c r="U7" s="229">
        <f>COUNTA(P11:P71)</f>
        <v>46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SUM(H11:H71)</f>
        <v>2236.1799999999998</v>
      </c>
      <c r="I10" s="201"/>
      <c r="J10" s="200" t="s">
        <v>59</v>
      </c>
      <c r="K10" s="202">
        <f>IFERROR(L10/M10,0)</f>
        <v>0</v>
      </c>
      <c r="L10" s="203">
        <f>SUM(L11:L71)</f>
        <v>319377.10670000006</v>
      </c>
      <c r="M10" s="203">
        <f>SUM(M11:M71)</f>
        <v>0</v>
      </c>
      <c r="N10" s="199"/>
      <c r="O10" s="203">
        <f>SUM(O11:O71)</f>
        <v>0</v>
      </c>
      <c r="P10" s="200" t="s">
        <v>59</v>
      </c>
      <c r="Q10" s="202">
        <f>IFERROR(R10/S10,0)</f>
        <v>0</v>
      </c>
      <c r="R10" s="203">
        <f>SUM(R11:R71)</f>
        <v>1899.1100000000004</v>
      </c>
      <c r="S10" s="203">
        <f>SUM(S11:S71)</f>
        <v>0</v>
      </c>
      <c r="T10" s="199"/>
      <c r="U10" s="203">
        <f>SUM(U11:U71)</f>
        <v>0</v>
      </c>
    </row>
    <row r="11" spans="1:21" s="45" customFormat="1" ht="24">
      <c r="A11" s="37">
        <v>1</v>
      </c>
      <c r="B11" s="46" t="s">
        <v>625</v>
      </c>
      <c r="C11" s="248">
        <v>0</v>
      </c>
      <c r="D11" s="248">
        <v>49</v>
      </c>
      <c r="E11" s="38" t="s">
        <v>626</v>
      </c>
      <c r="F11" s="38" t="s">
        <v>73</v>
      </c>
      <c r="G11" s="39" t="s">
        <v>42</v>
      </c>
      <c r="H11" s="40">
        <v>59.89</v>
      </c>
      <c r="I11" s="39">
        <v>0.23</v>
      </c>
      <c r="J11" s="41">
        <v>12</v>
      </c>
      <c r="K11" s="42"/>
      <c r="L11" s="43">
        <f t="shared" ref="L11:L68" si="0">H11*J11</f>
        <v>718.68000000000006</v>
      </c>
      <c r="M11" s="43">
        <f t="shared" ref="M11:M68" si="1">IFERROR(L11/K11,0)</f>
        <v>0</v>
      </c>
      <c r="N11" s="44">
        <f t="shared" ref="N11:N68" si="2">IF(O11&gt;0,O11/J11,0)</f>
        <v>0</v>
      </c>
      <c r="O11" s="43">
        <f t="shared" ref="O11" si="3">ROUND(M11*SVS_UR_1_1,2)</f>
        <v>0</v>
      </c>
      <c r="P11" s="138"/>
      <c r="Q11" s="138"/>
      <c r="R11" s="138"/>
      <c r="S11" s="138"/>
      <c r="T11" s="138"/>
      <c r="U11" s="138"/>
    </row>
    <row r="12" spans="1:21" s="45" customFormat="1" ht="24">
      <c r="A12" s="37">
        <f>MAX($A$11:A11)+1</f>
        <v>2</v>
      </c>
      <c r="B12" s="46" t="s">
        <v>625</v>
      </c>
      <c r="C12" s="248">
        <v>0</v>
      </c>
      <c r="D12" s="248">
        <v>48</v>
      </c>
      <c r="E12" s="38" t="s">
        <v>627</v>
      </c>
      <c r="F12" s="38" t="s">
        <v>73</v>
      </c>
      <c r="G12" s="39" t="s">
        <v>305</v>
      </c>
      <c r="H12" s="40">
        <v>87.34</v>
      </c>
      <c r="I12" s="39">
        <v>5</v>
      </c>
      <c r="J12" s="41">
        <v>187.75</v>
      </c>
      <c r="K12" s="42"/>
      <c r="L12" s="43">
        <f t="shared" si="0"/>
        <v>16398.084999999999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ref="R12:R68" si="4">H12*P12</f>
        <v>87.34</v>
      </c>
      <c r="S12" s="43">
        <f t="shared" ref="S12:S68" si="5">IFERROR(R12/Q12,0)</f>
        <v>0</v>
      </c>
      <c r="T12" s="44">
        <f t="shared" ref="T12:T68" si="6">IF(U12&gt;0,U12/P12,0)</f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625</v>
      </c>
      <c r="C13" s="248">
        <v>0</v>
      </c>
      <c r="D13" s="248">
        <v>47</v>
      </c>
      <c r="E13" s="38" t="s">
        <v>147</v>
      </c>
      <c r="F13" s="38" t="s">
        <v>71</v>
      </c>
      <c r="G13" s="39" t="s">
        <v>42</v>
      </c>
      <c r="H13" s="40">
        <v>9.5399999999999991</v>
      </c>
      <c r="I13" s="39">
        <v>0.23</v>
      </c>
      <c r="J13" s="41">
        <v>12</v>
      </c>
      <c r="K13" s="42"/>
      <c r="L13" s="43">
        <f t="shared" si="0"/>
        <v>114.47999999999999</v>
      </c>
      <c r="M13" s="43">
        <f t="shared" si="1"/>
        <v>0</v>
      </c>
      <c r="N13" s="44">
        <f t="shared" si="2"/>
        <v>0</v>
      </c>
      <c r="O13" s="43">
        <f t="shared" ref="O13" si="7">ROUND(M13*SVS_UR_1_1,2)</f>
        <v>0</v>
      </c>
      <c r="P13" s="138"/>
      <c r="Q13" s="138"/>
      <c r="R13" s="138"/>
      <c r="S13" s="138"/>
      <c r="T13" s="138"/>
      <c r="U13" s="138"/>
    </row>
    <row r="14" spans="1:21" s="45" customFormat="1" ht="24">
      <c r="A14" s="37">
        <f>MAX($A$11:A13)+1</f>
        <v>4</v>
      </c>
      <c r="B14" s="46" t="s">
        <v>625</v>
      </c>
      <c r="C14" s="248">
        <v>0</v>
      </c>
      <c r="D14" s="248">
        <v>46</v>
      </c>
      <c r="E14" s="38" t="s">
        <v>507</v>
      </c>
      <c r="F14" s="38" t="s">
        <v>74</v>
      </c>
      <c r="G14" s="39" t="s">
        <v>42</v>
      </c>
      <c r="H14" s="40">
        <v>20.12</v>
      </c>
      <c r="I14" s="39">
        <v>0.23</v>
      </c>
      <c r="J14" s="41">
        <v>12</v>
      </c>
      <c r="K14" s="42"/>
      <c r="L14" s="43">
        <f t="shared" si="0"/>
        <v>241.44</v>
      </c>
      <c r="M14" s="43">
        <f t="shared" si="1"/>
        <v>0</v>
      </c>
      <c r="N14" s="44">
        <f t="shared" si="2"/>
        <v>0</v>
      </c>
      <c r="O14" s="43">
        <f t="shared" ref="O14" si="8">ROUND(M14*SVS_UR_1_1,2)</f>
        <v>0</v>
      </c>
      <c r="P14" s="138"/>
      <c r="Q14" s="138"/>
      <c r="R14" s="138"/>
      <c r="S14" s="138"/>
      <c r="T14" s="138"/>
      <c r="U14" s="138"/>
    </row>
    <row r="15" spans="1:21" s="45" customFormat="1" ht="24">
      <c r="A15" s="37">
        <f>MAX($A$11:A14)+1</f>
        <v>5</v>
      </c>
      <c r="B15" s="46" t="s">
        <v>625</v>
      </c>
      <c r="C15" s="248">
        <v>0</v>
      </c>
      <c r="D15" s="248">
        <v>45</v>
      </c>
      <c r="E15" s="38" t="s">
        <v>628</v>
      </c>
      <c r="F15" s="38" t="s">
        <v>230</v>
      </c>
      <c r="G15" s="39" t="s">
        <v>305</v>
      </c>
      <c r="H15" s="40">
        <v>561.37</v>
      </c>
      <c r="I15" s="39">
        <v>5</v>
      </c>
      <c r="J15" s="41">
        <v>187.75</v>
      </c>
      <c r="K15" s="42"/>
      <c r="L15" s="43">
        <f t="shared" si="0"/>
        <v>105397.2175</v>
      </c>
      <c r="M15" s="43">
        <f t="shared" si="1"/>
        <v>0</v>
      </c>
      <c r="N15" s="44">
        <f t="shared" si="2"/>
        <v>0</v>
      </c>
      <c r="O15" s="43">
        <f t="shared" ref="O15" si="9">ROUND(M15*SVS_UR_1_1,2)</f>
        <v>0</v>
      </c>
      <c r="P15" s="41">
        <f t="shared" ref="P15:P68" si="10">IF(I15&gt;=1,1,0)</f>
        <v>1</v>
      </c>
      <c r="Q15" s="42"/>
      <c r="R15" s="43">
        <f t="shared" si="4"/>
        <v>561.37</v>
      </c>
      <c r="S15" s="43">
        <f t="shared" si="5"/>
        <v>0</v>
      </c>
      <c r="T15" s="44">
        <f t="shared" si="6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625</v>
      </c>
      <c r="C16" s="248">
        <v>0</v>
      </c>
      <c r="D16" s="248">
        <v>44</v>
      </c>
      <c r="E16" s="38" t="s">
        <v>629</v>
      </c>
      <c r="F16" s="38" t="s">
        <v>230</v>
      </c>
      <c r="G16" s="39" t="s">
        <v>305</v>
      </c>
      <c r="H16" s="40">
        <v>382.69</v>
      </c>
      <c r="I16" s="39">
        <v>5</v>
      </c>
      <c r="J16" s="41">
        <v>187.75</v>
      </c>
      <c r="K16" s="42"/>
      <c r="L16" s="43">
        <f t="shared" si="0"/>
        <v>71850.047500000001</v>
      </c>
      <c r="M16" s="43">
        <f t="shared" si="1"/>
        <v>0</v>
      </c>
      <c r="N16" s="44">
        <f t="shared" si="2"/>
        <v>0</v>
      </c>
      <c r="O16" s="43">
        <f t="shared" ref="O16" si="11">ROUND(M16*SVS_UR_1_1,2)</f>
        <v>0</v>
      </c>
      <c r="P16" s="41">
        <f t="shared" si="10"/>
        <v>1</v>
      </c>
      <c r="Q16" s="42"/>
      <c r="R16" s="43">
        <f t="shared" si="4"/>
        <v>382.69</v>
      </c>
      <c r="S16" s="43">
        <f t="shared" si="5"/>
        <v>0</v>
      </c>
      <c r="T16" s="44">
        <f t="shared" si="6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625</v>
      </c>
      <c r="C17" s="248">
        <v>0</v>
      </c>
      <c r="D17" s="248">
        <v>43</v>
      </c>
      <c r="E17" s="38" t="s">
        <v>84</v>
      </c>
      <c r="F17" s="38" t="s">
        <v>73</v>
      </c>
      <c r="G17" s="39" t="s">
        <v>83</v>
      </c>
      <c r="H17" s="40">
        <v>16.940000000000001</v>
      </c>
      <c r="I17" s="39">
        <v>5</v>
      </c>
      <c r="J17" s="41">
        <v>187.75</v>
      </c>
      <c r="K17" s="42"/>
      <c r="L17" s="43">
        <f t="shared" si="0"/>
        <v>3180.4850000000001</v>
      </c>
      <c r="M17" s="43">
        <f t="shared" si="1"/>
        <v>0</v>
      </c>
      <c r="N17" s="44">
        <f t="shared" si="2"/>
        <v>0</v>
      </c>
      <c r="O17" s="43">
        <f t="shared" ref="O17" si="12">ROUND(M17*SVS_UR_1_1,2)</f>
        <v>0</v>
      </c>
      <c r="P17" s="41">
        <f t="shared" si="10"/>
        <v>1</v>
      </c>
      <c r="Q17" s="42"/>
      <c r="R17" s="43">
        <f t="shared" si="4"/>
        <v>16.940000000000001</v>
      </c>
      <c r="S17" s="43">
        <f t="shared" si="5"/>
        <v>0</v>
      </c>
      <c r="T17" s="44">
        <f t="shared" si="6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625</v>
      </c>
      <c r="C18" s="248">
        <v>0</v>
      </c>
      <c r="D18" s="248">
        <v>42</v>
      </c>
      <c r="E18" s="38" t="s">
        <v>204</v>
      </c>
      <c r="F18" s="38" t="s">
        <v>73</v>
      </c>
      <c r="G18" s="39" t="s">
        <v>42</v>
      </c>
      <c r="H18" s="40">
        <v>13.41</v>
      </c>
      <c r="I18" s="39">
        <v>0.23</v>
      </c>
      <c r="J18" s="41">
        <v>12</v>
      </c>
      <c r="K18" s="42"/>
      <c r="L18" s="43">
        <f t="shared" si="0"/>
        <v>160.92000000000002</v>
      </c>
      <c r="M18" s="43">
        <f t="shared" si="1"/>
        <v>0</v>
      </c>
      <c r="N18" s="44">
        <f t="shared" si="2"/>
        <v>0</v>
      </c>
      <c r="O18" s="43">
        <f t="shared" ref="O18" si="13">ROUND(M18*SVS_UR_1_1,2)</f>
        <v>0</v>
      </c>
      <c r="P18" s="138"/>
      <c r="Q18" s="138"/>
      <c r="R18" s="138"/>
      <c r="S18" s="138"/>
      <c r="T18" s="138"/>
      <c r="U18" s="138"/>
    </row>
    <row r="19" spans="1:21" s="45" customFormat="1" ht="24">
      <c r="A19" s="37">
        <f>MAX($A$11:A18)+1</f>
        <v>9</v>
      </c>
      <c r="B19" s="46" t="s">
        <v>625</v>
      </c>
      <c r="C19" s="248">
        <v>0</v>
      </c>
      <c r="D19" s="248">
        <v>41</v>
      </c>
      <c r="E19" s="38" t="s">
        <v>146</v>
      </c>
      <c r="F19" s="38" t="s">
        <v>69</v>
      </c>
      <c r="G19" s="39" t="s">
        <v>88</v>
      </c>
      <c r="H19" s="40">
        <v>2.71</v>
      </c>
      <c r="I19" s="39">
        <v>5</v>
      </c>
      <c r="J19" s="41">
        <v>187.75</v>
      </c>
      <c r="K19" s="42"/>
      <c r="L19" s="43">
        <f t="shared" si="0"/>
        <v>508.80250000000001</v>
      </c>
      <c r="M19" s="43">
        <f t="shared" si="1"/>
        <v>0</v>
      </c>
      <c r="N19" s="44">
        <f t="shared" si="2"/>
        <v>0</v>
      </c>
      <c r="O19" s="43">
        <f t="shared" ref="O19" si="14">ROUND(M19*SVS_UR_1_1,2)</f>
        <v>0</v>
      </c>
      <c r="P19" s="41">
        <f t="shared" si="10"/>
        <v>1</v>
      </c>
      <c r="Q19" s="42"/>
      <c r="R19" s="43">
        <f t="shared" si="4"/>
        <v>2.71</v>
      </c>
      <c r="S19" s="43">
        <f t="shared" si="5"/>
        <v>0</v>
      </c>
      <c r="T19" s="44">
        <f t="shared" si="6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625</v>
      </c>
      <c r="C20" s="248">
        <v>0</v>
      </c>
      <c r="D20" s="248">
        <v>40</v>
      </c>
      <c r="E20" s="38" t="s">
        <v>322</v>
      </c>
      <c r="F20" s="38" t="s">
        <v>73</v>
      </c>
      <c r="G20" s="39" t="s">
        <v>78</v>
      </c>
      <c r="H20" s="40">
        <v>13.25</v>
      </c>
      <c r="I20" s="39">
        <v>2</v>
      </c>
      <c r="J20" s="41">
        <v>75.099999999999994</v>
      </c>
      <c r="K20" s="42"/>
      <c r="L20" s="43">
        <f t="shared" si="0"/>
        <v>995.07499999999993</v>
      </c>
      <c r="M20" s="43">
        <f t="shared" si="1"/>
        <v>0</v>
      </c>
      <c r="N20" s="44">
        <f t="shared" si="2"/>
        <v>0</v>
      </c>
      <c r="O20" s="43">
        <f t="shared" ref="O20" si="15">ROUND(M20*SVS_UR_1_1,2)</f>
        <v>0</v>
      </c>
      <c r="P20" s="41">
        <f t="shared" si="10"/>
        <v>1</v>
      </c>
      <c r="Q20" s="42"/>
      <c r="R20" s="43">
        <f t="shared" si="4"/>
        <v>13.25</v>
      </c>
      <c r="S20" s="43">
        <f t="shared" si="5"/>
        <v>0</v>
      </c>
      <c r="T20" s="44">
        <f t="shared" si="6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625</v>
      </c>
      <c r="C21" s="248">
        <v>0</v>
      </c>
      <c r="D21" s="248">
        <v>39</v>
      </c>
      <c r="E21" s="38" t="s">
        <v>146</v>
      </c>
      <c r="F21" s="38" t="s">
        <v>69</v>
      </c>
      <c r="G21" s="39" t="s">
        <v>88</v>
      </c>
      <c r="H21" s="40">
        <v>1.58</v>
      </c>
      <c r="I21" s="39">
        <v>5</v>
      </c>
      <c r="J21" s="41">
        <v>187.75</v>
      </c>
      <c r="K21" s="42"/>
      <c r="L21" s="43">
        <f t="shared" si="0"/>
        <v>296.64500000000004</v>
      </c>
      <c r="M21" s="43">
        <f t="shared" si="1"/>
        <v>0</v>
      </c>
      <c r="N21" s="44">
        <f t="shared" si="2"/>
        <v>0</v>
      </c>
      <c r="O21" s="43">
        <f t="shared" ref="O21" si="16">ROUND(M21*SVS_UR_1_1,2)</f>
        <v>0</v>
      </c>
      <c r="P21" s="41">
        <f t="shared" si="10"/>
        <v>1</v>
      </c>
      <c r="Q21" s="42"/>
      <c r="R21" s="43">
        <f t="shared" si="4"/>
        <v>1.58</v>
      </c>
      <c r="S21" s="43">
        <f t="shared" si="5"/>
        <v>0</v>
      </c>
      <c r="T21" s="44">
        <f t="shared" si="6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625</v>
      </c>
      <c r="C22" s="248">
        <v>0</v>
      </c>
      <c r="D22" s="248">
        <v>38</v>
      </c>
      <c r="E22" s="38" t="s">
        <v>90</v>
      </c>
      <c r="F22" s="38" t="s">
        <v>352</v>
      </c>
      <c r="G22" s="39" t="s">
        <v>89</v>
      </c>
      <c r="H22" s="40">
        <v>3.13</v>
      </c>
      <c r="I22" s="39">
        <v>5</v>
      </c>
      <c r="J22" s="41">
        <v>187.75</v>
      </c>
      <c r="K22" s="42"/>
      <c r="L22" s="43">
        <f t="shared" si="0"/>
        <v>587.65750000000003</v>
      </c>
      <c r="M22" s="43">
        <f t="shared" si="1"/>
        <v>0</v>
      </c>
      <c r="N22" s="44">
        <f t="shared" si="2"/>
        <v>0</v>
      </c>
      <c r="O22" s="43">
        <f t="shared" ref="O22" si="17">ROUND(M22*SVS_UR_1_1,2)</f>
        <v>0</v>
      </c>
      <c r="P22" s="41">
        <f t="shared" si="10"/>
        <v>1</v>
      </c>
      <c r="Q22" s="42"/>
      <c r="R22" s="43">
        <f t="shared" si="4"/>
        <v>3.13</v>
      </c>
      <c r="S22" s="43">
        <f t="shared" si="5"/>
        <v>0</v>
      </c>
      <c r="T22" s="44">
        <f t="shared" si="6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625</v>
      </c>
      <c r="C23" s="248">
        <v>0</v>
      </c>
      <c r="D23" s="248">
        <v>37</v>
      </c>
      <c r="E23" s="38" t="s">
        <v>90</v>
      </c>
      <c r="F23" s="38" t="s">
        <v>352</v>
      </c>
      <c r="G23" s="39" t="s">
        <v>89</v>
      </c>
      <c r="H23" s="40">
        <v>3.13</v>
      </c>
      <c r="I23" s="39">
        <v>5</v>
      </c>
      <c r="J23" s="41">
        <v>187.75</v>
      </c>
      <c r="K23" s="42"/>
      <c r="L23" s="43">
        <f t="shared" si="0"/>
        <v>587.65750000000003</v>
      </c>
      <c r="M23" s="43">
        <f t="shared" si="1"/>
        <v>0</v>
      </c>
      <c r="N23" s="44">
        <f t="shared" si="2"/>
        <v>0</v>
      </c>
      <c r="O23" s="43">
        <f t="shared" ref="O23" si="18">ROUND(M23*SVS_UR_1_1,2)</f>
        <v>0</v>
      </c>
      <c r="P23" s="41">
        <f t="shared" si="10"/>
        <v>1</v>
      </c>
      <c r="Q23" s="42"/>
      <c r="R23" s="43">
        <f t="shared" si="4"/>
        <v>3.13</v>
      </c>
      <c r="S23" s="43">
        <f t="shared" si="5"/>
        <v>0</v>
      </c>
      <c r="T23" s="44">
        <f t="shared" si="6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625</v>
      </c>
      <c r="C24" s="248">
        <v>0</v>
      </c>
      <c r="D24" s="248">
        <v>36</v>
      </c>
      <c r="E24" s="38" t="s">
        <v>146</v>
      </c>
      <c r="F24" s="38" t="s">
        <v>69</v>
      </c>
      <c r="G24" s="39" t="s">
        <v>88</v>
      </c>
      <c r="H24" s="40">
        <v>1.39</v>
      </c>
      <c r="I24" s="39">
        <v>5</v>
      </c>
      <c r="J24" s="41">
        <v>187.75</v>
      </c>
      <c r="K24" s="42"/>
      <c r="L24" s="43">
        <f t="shared" si="0"/>
        <v>260.97249999999997</v>
      </c>
      <c r="M24" s="43">
        <f t="shared" si="1"/>
        <v>0</v>
      </c>
      <c r="N24" s="44">
        <f t="shared" si="2"/>
        <v>0</v>
      </c>
      <c r="O24" s="43">
        <f t="shared" ref="O24" si="19">ROUND(M24*SVS_UR_1_1,2)</f>
        <v>0</v>
      </c>
      <c r="P24" s="41">
        <f t="shared" si="10"/>
        <v>1</v>
      </c>
      <c r="Q24" s="42"/>
      <c r="R24" s="43">
        <f t="shared" si="4"/>
        <v>1.39</v>
      </c>
      <c r="S24" s="43">
        <f t="shared" si="5"/>
        <v>0</v>
      </c>
      <c r="T24" s="44">
        <f t="shared" si="6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625</v>
      </c>
      <c r="C25" s="248">
        <v>0</v>
      </c>
      <c r="D25" s="248">
        <v>35</v>
      </c>
      <c r="E25" s="38" t="s">
        <v>608</v>
      </c>
      <c r="F25" s="38" t="s">
        <v>73</v>
      </c>
      <c r="G25" s="39" t="s">
        <v>42</v>
      </c>
      <c r="H25" s="40">
        <v>5.4</v>
      </c>
      <c r="I25" s="39">
        <v>0.23</v>
      </c>
      <c r="J25" s="41">
        <v>12</v>
      </c>
      <c r="K25" s="42"/>
      <c r="L25" s="43">
        <f t="shared" si="0"/>
        <v>64.800000000000011</v>
      </c>
      <c r="M25" s="43">
        <f t="shared" si="1"/>
        <v>0</v>
      </c>
      <c r="N25" s="44">
        <f t="shared" si="2"/>
        <v>0</v>
      </c>
      <c r="O25" s="43">
        <f t="shared" ref="O25" si="20">ROUND(M25*SVS_UR_1_1,2)</f>
        <v>0</v>
      </c>
      <c r="P25" s="138"/>
      <c r="Q25" s="138"/>
      <c r="R25" s="138"/>
      <c r="S25" s="138"/>
      <c r="T25" s="138"/>
      <c r="U25" s="138"/>
    </row>
    <row r="26" spans="1:21" s="45" customFormat="1" ht="24">
      <c r="A26" s="37">
        <f>MAX($A$11:A25)+1</f>
        <v>16</v>
      </c>
      <c r="B26" s="46" t="s">
        <v>625</v>
      </c>
      <c r="C26" s="248">
        <v>0</v>
      </c>
      <c r="D26" s="248">
        <v>34</v>
      </c>
      <c r="E26" s="38" t="s">
        <v>209</v>
      </c>
      <c r="F26" s="38" t="s">
        <v>73</v>
      </c>
      <c r="G26" s="39" t="s">
        <v>75</v>
      </c>
      <c r="H26" s="40">
        <v>5.43</v>
      </c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</row>
    <row r="27" spans="1:21" s="45" customFormat="1" ht="24">
      <c r="A27" s="37">
        <f>MAX($A$11:A26)+1</f>
        <v>17</v>
      </c>
      <c r="B27" s="46" t="s">
        <v>625</v>
      </c>
      <c r="C27" s="248">
        <v>0</v>
      </c>
      <c r="D27" s="248">
        <v>33</v>
      </c>
      <c r="E27" s="38" t="s">
        <v>204</v>
      </c>
      <c r="F27" s="38" t="s">
        <v>73</v>
      </c>
      <c r="G27" s="39" t="s">
        <v>42</v>
      </c>
      <c r="H27" s="40">
        <v>23.29</v>
      </c>
      <c r="I27" s="39">
        <v>0.23</v>
      </c>
      <c r="J27" s="41">
        <v>12</v>
      </c>
      <c r="K27" s="42"/>
      <c r="L27" s="43">
        <f t="shared" si="0"/>
        <v>279.48</v>
      </c>
      <c r="M27" s="43">
        <f t="shared" si="1"/>
        <v>0</v>
      </c>
      <c r="N27" s="44">
        <f t="shared" si="2"/>
        <v>0</v>
      </c>
      <c r="O27" s="43">
        <f t="shared" ref="O27" si="21">ROUND(M27*SVS_UR_1_1,2)</f>
        <v>0</v>
      </c>
      <c r="P27" s="138"/>
      <c r="Q27" s="138"/>
      <c r="R27" s="138"/>
      <c r="S27" s="138"/>
      <c r="T27" s="138"/>
      <c r="U27" s="138"/>
    </row>
    <row r="28" spans="1:21" s="45" customFormat="1" ht="24">
      <c r="A28" s="37">
        <f>MAX($A$11:A27)+1</f>
        <v>18</v>
      </c>
      <c r="B28" s="46" t="s">
        <v>625</v>
      </c>
      <c r="C28" s="248">
        <v>0</v>
      </c>
      <c r="D28" s="248">
        <v>32</v>
      </c>
      <c r="E28" s="38" t="s">
        <v>333</v>
      </c>
      <c r="F28" s="38" t="s">
        <v>73</v>
      </c>
      <c r="G28" s="39" t="s">
        <v>37</v>
      </c>
      <c r="H28" s="40">
        <v>23.29</v>
      </c>
      <c r="I28" s="39">
        <v>1</v>
      </c>
      <c r="J28" s="41">
        <v>40.18</v>
      </c>
      <c r="K28" s="42"/>
      <c r="L28" s="43">
        <f t="shared" si="0"/>
        <v>935.79219999999998</v>
      </c>
      <c r="M28" s="43">
        <f t="shared" si="1"/>
        <v>0</v>
      </c>
      <c r="N28" s="44">
        <f t="shared" si="2"/>
        <v>0</v>
      </c>
      <c r="O28" s="43">
        <f t="shared" ref="O28" si="22">ROUND(M28*SVS_UR_1_1,2)</f>
        <v>0</v>
      </c>
      <c r="P28" s="41">
        <f t="shared" si="10"/>
        <v>1</v>
      </c>
      <c r="Q28" s="42"/>
      <c r="R28" s="43">
        <f t="shared" si="4"/>
        <v>23.29</v>
      </c>
      <c r="S28" s="43">
        <f t="shared" si="5"/>
        <v>0</v>
      </c>
      <c r="T28" s="44">
        <f t="shared" si="6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625</v>
      </c>
      <c r="C29" s="248">
        <v>0</v>
      </c>
      <c r="D29" s="248">
        <v>31</v>
      </c>
      <c r="E29" s="38" t="s">
        <v>630</v>
      </c>
      <c r="F29" s="38" t="s">
        <v>73</v>
      </c>
      <c r="G29" s="39" t="s">
        <v>81</v>
      </c>
      <c r="H29" s="40">
        <v>47.72</v>
      </c>
      <c r="I29" s="39">
        <v>5</v>
      </c>
      <c r="J29" s="41">
        <v>187.75</v>
      </c>
      <c r="K29" s="42"/>
      <c r="L29" s="43">
        <f t="shared" si="0"/>
        <v>8959.43</v>
      </c>
      <c r="M29" s="43">
        <f t="shared" si="1"/>
        <v>0</v>
      </c>
      <c r="N29" s="44">
        <f t="shared" si="2"/>
        <v>0</v>
      </c>
      <c r="O29" s="43">
        <f t="shared" ref="O29" si="23">ROUND(M29*SVS_UR_1_1,2)</f>
        <v>0</v>
      </c>
      <c r="P29" s="41">
        <f t="shared" si="10"/>
        <v>1</v>
      </c>
      <c r="Q29" s="42"/>
      <c r="R29" s="43">
        <f t="shared" si="4"/>
        <v>47.72</v>
      </c>
      <c r="S29" s="43">
        <f t="shared" si="5"/>
        <v>0</v>
      </c>
      <c r="T29" s="44">
        <f t="shared" si="6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625</v>
      </c>
      <c r="C30" s="248">
        <v>0</v>
      </c>
      <c r="D30" s="248">
        <v>30</v>
      </c>
      <c r="E30" s="38" t="s">
        <v>147</v>
      </c>
      <c r="F30" s="38" t="s">
        <v>69</v>
      </c>
      <c r="G30" s="39" t="s">
        <v>42</v>
      </c>
      <c r="H30" s="40">
        <v>7.99</v>
      </c>
      <c r="I30" s="39">
        <v>0.23</v>
      </c>
      <c r="J30" s="41">
        <v>12</v>
      </c>
      <c r="K30" s="42"/>
      <c r="L30" s="43">
        <f t="shared" si="0"/>
        <v>95.88</v>
      </c>
      <c r="M30" s="43">
        <f t="shared" si="1"/>
        <v>0</v>
      </c>
      <c r="N30" s="44">
        <f t="shared" si="2"/>
        <v>0</v>
      </c>
      <c r="O30" s="43">
        <f t="shared" ref="O30" si="24">ROUND(M30*SVS_UR_1_1,2)</f>
        <v>0</v>
      </c>
      <c r="P30" s="138"/>
      <c r="Q30" s="138"/>
      <c r="R30" s="138"/>
      <c r="S30" s="138"/>
      <c r="T30" s="138"/>
      <c r="U30" s="138"/>
    </row>
    <row r="31" spans="1:21" s="45" customFormat="1" ht="24">
      <c r="A31" s="37">
        <f>MAX($A$11:A30)+1</f>
        <v>21</v>
      </c>
      <c r="B31" s="46" t="s">
        <v>625</v>
      </c>
      <c r="C31" s="248">
        <v>0</v>
      </c>
      <c r="D31" s="248">
        <v>29</v>
      </c>
      <c r="E31" s="38" t="s">
        <v>631</v>
      </c>
      <c r="F31" s="38" t="s">
        <v>69</v>
      </c>
      <c r="G31" s="39" t="s">
        <v>81</v>
      </c>
      <c r="H31" s="40">
        <v>28.51</v>
      </c>
      <c r="I31" s="39">
        <v>5</v>
      </c>
      <c r="J31" s="41">
        <v>187.75</v>
      </c>
      <c r="K31" s="42"/>
      <c r="L31" s="43">
        <f t="shared" si="0"/>
        <v>5352.7525000000005</v>
      </c>
      <c r="M31" s="43">
        <f t="shared" si="1"/>
        <v>0</v>
      </c>
      <c r="N31" s="44">
        <f t="shared" si="2"/>
        <v>0</v>
      </c>
      <c r="O31" s="43">
        <f t="shared" ref="O31" si="25">ROUND(M31*SVS_UR_1_1,2)</f>
        <v>0</v>
      </c>
      <c r="P31" s="41">
        <f t="shared" si="10"/>
        <v>1</v>
      </c>
      <c r="Q31" s="42"/>
      <c r="R31" s="43">
        <f t="shared" si="4"/>
        <v>28.51</v>
      </c>
      <c r="S31" s="43">
        <f t="shared" si="5"/>
        <v>0</v>
      </c>
      <c r="T31" s="44">
        <f t="shared" si="6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625</v>
      </c>
      <c r="C32" s="248">
        <v>0</v>
      </c>
      <c r="D32" s="248">
        <v>28</v>
      </c>
      <c r="E32" s="38" t="s">
        <v>54</v>
      </c>
      <c r="F32" s="38" t="s">
        <v>69</v>
      </c>
      <c r="G32" s="39" t="s">
        <v>81</v>
      </c>
      <c r="H32" s="40">
        <v>3.46</v>
      </c>
      <c r="I32" s="39">
        <v>5</v>
      </c>
      <c r="J32" s="41">
        <v>187.75</v>
      </c>
      <c r="K32" s="42"/>
      <c r="L32" s="43">
        <f t="shared" si="0"/>
        <v>649.61500000000001</v>
      </c>
      <c r="M32" s="43">
        <f t="shared" si="1"/>
        <v>0</v>
      </c>
      <c r="N32" s="44">
        <f t="shared" si="2"/>
        <v>0</v>
      </c>
      <c r="O32" s="43">
        <f t="shared" ref="O32" si="26">ROUND(M32*SVS_UR_1_1,2)</f>
        <v>0</v>
      </c>
      <c r="P32" s="41">
        <f t="shared" si="10"/>
        <v>1</v>
      </c>
      <c r="Q32" s="42"/>
      <c r="R32" s="43">
        <f t="shared" si="4"/>
        <v>3.46</v>
      </c>
      <c r="S32" s="43">
        <f t="shared" si="5"/>
        <v>0</v>
      </c>
      <c r="T32" s="44">
        <f t="shared" si="6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625</v>
      </c>
      <c r="C33" s="248">
        <v>0</v>
      </c>
      <c r="D33" s="248">
        <v>27</v>
      </c>
      <c r="E33" s="38" t="s">
        <v>146</v>
      </c>
      <c r="F33" s="38" t="s">
        <v>69</v>
      </c>
      <c r="G33" s="39" t="s">
        <v>88</v>
      </c>
      <c r="H33" s="40">
        <v>2.79</v>
      </c>
      <c r="I33" s="39">
        <v>5</v>
      </c>
      <c r="J33" s="41">
        <v>187.75</v>
      </c>
      <c r="K33" s="42"/>
      <c r="L33" s="43">
        <f t="shared" si="0"/>
        <v>523.82249999999999</v>
      </c>
      <c r="M33" s="43">
        <f t="shared" si="1"/>
        <v>0</v>
      </c>
      <c r="N33" s="44">
        <f t="shared" si="2"/>
        <v>0</v>
      </c>
      <c r="O33" s="43">
        <f t="shared" ref="O33" si="27">ROUND(M33*SVS_UR_1_1,2)</f>
        <v>0</v>
      </c>
      <c r="P33" s="41">
        <f t="shared" si="10"/>
        <v>1</v>
      </c>
      <c r="Q33" s="42"/>
      <c r="R33" s="43">
        <f t="shared" si="4"/>
        <v>2.79</v>
      </c>
      <c r="S33" s="43">
        <f t="shared" si="5"/>
        <v>0</v>
      </c>
      <c r="T33" s="44">
        <f t="shared" si="6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625</v>
      </c>
      <c r="C34" s="248">
        <v>0</v>
      </c>
      <c r="D34" s="248">
        <v>26</v>
      </c>
      <c r="E34" s="38" t="s">
        <v>96</v>
      </c>
      <c r="F34" s="38" t="s">
        <v>69</v>
      </c>
      <c r="G34" s="39" t="s">
        <v>95</v>
      </c>
      <c r="H34" s="40">
        <v>35.090000000000003</v>
      </c>
      <c r="I34" s="39">
        <v>5</v>
      </c>
      <c r="J34" s="41">
        <v>187.75</v>
      </c>
      <c r="K34" s="42"/>
      <c r="L34" s="43">
        <f t="shared" si="0"/>
        <v>6588.1475000000009</v>
      </c>
      <c r="M34" s="43">
        <f t="shared" si="1"/>
        <v>0</v>
      </c>
      <c r="N34" s="44">
        <f t="shared" si="2"/>
        <v>0</v>
      </c>
      <c r="O34" s="43">
        <f t="shared" ref="O34" si="28">ROUND(M34*SVS_UR_1_1,2)</f>
        <v>0</v>
      </c>
      <c r="P34" s="41">
        <f t="shared" si="10"/>
        <v>1</v>
      </c>
      <c r="Q34" s="42"/>
      <c r="R34" s="43">
        <f t="shared" si="4"/>
        <v>35.090000000000003</v>
      </c>
      <c r="S34" s="43">
        <f t="shared" si="5"/>
        <v>0</v>
      </c>
      <c r="T34" s="44">
        <f t="shared" si="6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625</v>
      </c>
      <c r="C35" s="248">
        <v>0</v>
      </c>
      <c r="D35" s="248">
        <v>25</v>
      </c>
      <c r="E35" s="38" t="s">
        <v>84</v>
      </c>
      <c r="F35" s="38" t="s">
        <v>69</v>
      </c>
      <c r="G35" s="39" t="s">
        <v>83</v>
      </c>
      <c r="H35" s="40">
        <v>3.42</v>
      </c>
      <c r="I35" s="39">
        <v>5</v>
      </c>
      <c r="J35" s="41">
        <v>187.75</v>
      </c>
      <c r="K35" s="42"/>
      <c r="L35" s="43">
        <f t="shared" si="0"/>
        <v>642.10500000000002</v>
      </c>
      <c r="M35" s="43">
        <f t="shared" si="1"/>
        <v>0</v>
      </c>
      <c r="N35" s="44">
        <f t="shared" si="2"/>
        <v>0</v>
      </c>
      <c r="O35" s="43">
        <f t="shared" ref="O35" si="29">ROUND(M35*SVS_UR_1_1,2)</f>
        <v>0</v>
      </c>
      <c r="P35" s="41">
        <f t="shared" si="10"/>
        <v>1</v>
      </c>
      <c r="Q35" s="42"/>
      <c r="R35" s="43">
        <f t="shared" si="4"/>
        <v>3.42</v>
      </c>
      <c r="S35" s="43">
        <f t="shared" si="5"/>
        <v>0</v>
      </c>
      <c r="T35" s="44">
        <f t="shared" si="6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625</v>
      </c>
      <c r="C36" s="248">
        <v>0</v>
      </c>
      <c r="D36" s="248">
        <v>24</v>
      </c>
      <c r="E36" s="38" t="s">
        <v>632</v>
      </c>
      <c r="F36" s="38" t="s">
        <v>234</v>
      </c>
      <c r="G36" s="39" t="s">
        <v>37</v>
      </c>
      <c r="H36" s="40">
        <v>26.74</v>
      </c>
      <c r="I36" s="39">
        <v>1</v>
      </c>
      <c r="J36" s="41">
        <v>40.18</v>
      </c>
      <c r="K36" s="42"/>
      <c r="L36" s="43">
        <f t="shared" si="0"/>
        <v>1074.4132</v>
      </c>
      <c r="M36" s="43">
        <f t="shared" si="1"/>
        <v>0</v>
      </c>
      <c r="N36" s="44">
        <f t="shared" si="2"/>
        <v>0</v>
      </c>
      <c r="O36" s="43">
        <f t="shared" ref="O36" si="30">ROUND(M36*SVS_UR_1_1,2)</f>
        <v>0</v>
      </c>
      <c r="P36" s="41">
        <f t="shared" si="10"/>
        <v>1</v>
      </c>
      <c r="Q36" s="42"/>
      <c r="R36" s="43">
        <f t="shared" si="4"/>
        <v>26.74</v>
      </c>
      <c r="S36" s="43">
        <f t="shared" si="5"/>
        <v>0</v>
      </c>
      <c r="T36" s="44">
        <f t="shared" si="6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625</v>
      </c>
      <c r="C37" s="248">
        <v>0</v>
      </c>
      <c r="D37" s="248">
        <v>23</v>
      </c>
      <c r="E37" s="38" t="s">
        <v>227</v>
      </c>
      <c r="F37" s="38" t="s">
        <v>69</v>
      </c>
      <c r="G37" s="39" t="s">
        <v>94</v>
      </c>
      <c r="H37" s="40">
        <v>14.58</v>
      </c>
      <c r="I37" s="39">
        <v>5</v>
      </c>
      <c r="J37" s="41">
        <v>187.75</v>
      </c>
      <c r="K37" s="42"/>
      <c r="L37" s="43">
        <f t="shared" si="0"/>
        <v>2737.395</v>
      </c>
      <c r="M37" s="43">
        <f t="shared" si="1"/>
        <v>0</v>
      </c>
      <c r="N37" s="44">
        <f t="shared" si="2"/>
        <v>0</v>
      </c>
      <c r="O37" s="43">
        <f t="shared" ref="O37" si="31">ROUND(M37*SVS_UR_1_1,2)</f>
        <v>0</v>
      </c>
      <c r="P37" s="41">
        <f t="shared" si="10"/>
        <v>1</v>
      </c>
      <c r="Q37" s="42"/>
      <c r="R37" s="43">
        <f t="shared" si="4"/>
        <v>14.58</v>
      </c>
      <c r="S37" s="43">
        <f t="shared" si="5"/>
        <v>0</v>
      </c>
      <c r="T37" s="44">
        <f t="shared" si="6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625</v>
      </c>
      <c r="C38" s="248">
        <v>0</v>
      </c>
      <c r="D38" s="248">
        <v>22</v>
      </c>
      <c r="E38" s="38" t="s">
        <v>143</v>
      </c>
      <c r="F38" s="38" t="s">
        <v>234</v>
      </c>
      <c r="G38" s="39" t="s">
        <v>81</v>
      </c>
      <c r="H38" s="40">
        <v>121.91</v>
      </c>
      <c r="I38" s="39">
        <v>5</v>
      </c>
      <c r="J38" s="41">
        <v>187.75</v>
      </c>
      <c r="K38" s="42"/>
      <c r="L38" s="43">
        <f t="shared" si="0"/>
        <v>22888.602500000001</v>
      </c>
      <c r="M38" s="43">
        <f t="shared" si="1"/>
        <v>0</v>
      </c>
      <c r="N38" s="44">
        <f t="shared" si="2"/>
        <v>0</v>
      </c>
      <c r="O38" s="43">
        <f t="shared" ref="O38" si="32">ROUND(M38*SVS_UR_1_1,2)</f>
        <v>0</v>
      </c>
      <c r="P38" s="41">
        <f t="shared" si="10"/>
        <v>1</v>
      </c>
      <c r="Q38" s="42"/>
      <c r="R38" s="43">
        <f t="shared" si="4"/>
        <v>121.91</v>
      </c>
      <c r="S38" s="43">
        <f t="shared" si="5"/>
        <v>0</v>
      </c>
      <c r="T38" s="44">
        <f t="shared" si="6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625</v>
      </c>
      <c r="C39" s="248">
        <v>0</v>
      </c>
      <c r="D39" s="248">
        <v>21</v>
      </c>
      <c r="E39" s="38" t="s">
        <v>259</v>
      </c>
      <c r="F39" s="38" t="s">
        <v>234</v>
      </c>
      <c r="G39" s="39" t="s">
        <v>94</v>
      </c>
      <c r="H39" s="40">
        <v>72.58</v>
      </c>
      <c r="I39" s="39">
        <v>5</v>
      </c>
      <c r="J39" s="41">
        <v>187.75</v>
      </c>
      <c r="K39" s="42"/>
      <c r="L39" s="43">
        <f t="shared" si="0"/>
        <v>13626.895</v>
      </c>
      <c r="M39" s="43">
        <f t="shared" si="1"/>
        <v>0</v>
      </c>
      <c r="N39" s="44">
        <f t="shared" si="2"/>
        <v>0</v>
      </c>
      <c r="O39" s="43">
        <f t="shared" ref="O39" si="33">ROUND(M39*SVS_UR_1_1,2)</f>
        <v>0</v>
      </c>
      <c r="P39" s="41">
        <f t="shared" si="10"/>
        <v>1</v>
      </c>
      <c r="Q39" s="42"/>
      <c r="R39" s="43">
        <f t="shared" si="4"/>
        <v>72.58</v>
      </c>
      <c r="S39" s="43">
        <f t="shared" si="5"/>
        <v>0</v>
      </c>
      <c r="T39" s="44">
        <f t="shared" si="6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625</v>
      </c>
      <c r="C40" s="248">
        <v>0</v>
      </c>
      <c r="D40" s="248">
        <v>20</v>
      </c>
      <c r="E40" s="38" t="s">
        <v>54</v>
      </c>
      <c r="F40" s="38" t="s">
        <v>234</v>
      </c>
      <c r="G40" s="39" t="s">
        <v>81</v>
      </c>
      <c r="H40" s="40">
        <v>7.92</v>
      </c>
      <c r="I40" s="39">
        <v>5</v>
      </c>
      <c r="J40" s="41">
        <v>187.75</v>
      </c>
      <c r="K40" s="42"/>
      <c r="L40" s="43">
        <f t="shared" si="0"/>
        <v>1486.98</v>
      </c>
      <c r="M40" s="43">
        <f t="shared" si="1"/>
        <v>0</v>
      </c>
      <c r="N40" s="44">
        <f t="shared" si="2"/>
        <v>0</v>
      </c>
      <c r="O40" s="43">
        <f t="shared" ref="O40" si="34">ROUND(M40*SVS_UR_1_1,2)</f>
        <v>0</v>
      </c>
      <c r="P40" s="41">
        <f t="shared" si="10"/>
        <v>1</v>
      </c>
      <c r="Q40" s="42"/>
      <c r="R40" s="43">
        <f t="shared" si="4"/>
        <v>7.92</v>
      </c>
      <c r="S40" s="43">
        <f t="shared" si="5"/>
        <v>0</v>
      </c>
      <c r="T40" s="44">
        <f t="shared" si="6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625</v>
      </c>
      <c r="C41" s="248">
        <v>0</v>
      </c>
      <c r="D41" s="248">
        <v>19</v>
      </c>
      <c r="E41" s="38" t="s">
        <v>146</v>
      </c>
      <c r="F41" s="38" t="s">
        <v>69</v>
      </c>
      <c r="G41" s="39" t="s">
        <v>88</v>
      </c>
      <c r="H41" s="40">
        <v>10.210000000000001</v>
      </c>
      <c r="I41" s="39">
        <v>5</v>
      </c>
      <c r="J41" s="41">
        <v>187.75</v>
      </c>
      <c r="K41" s="42"/>
      <c r="L41" s="43">
        <f t="shared" si="0"/>
        <v>1916.9275000000002</v>
      </c>
      <c r="M41" s="43">
        <f t="shared" si="1"/>
        <v>0</v>
      </c>
      <c r="N41" s="44">
        <f t="shared" si="2"/>
        <v>0</v>
      </c>
      <c r="O41" s="43">
        <f t="shared" ref="O41" si="35">ROUND(M41*SVS_UR_1_1,2)</f>
        <v>0</v>
      </c>
      <c r="P41" s="41">
        <f t="shared" si="10"/>
        <v>1</v>
      </c>
      <c r="Q41" s="42"/>
      <c r="R41" s="43">
        <f t="shared" si="4"/>
        <v>10.210000000000001</v>
      </c>
      <c r="S41" s="43">
        <f t="shared" si="5"/>
        <v>0</v>
      </c>
      <c r="T41" s="44">
        <f t="shared" si="6"/>
        <v>0</v>
      </c>
      <c r="U41" s="43" cm="1">
        <f t="array" ref="U41">ROUND(S41*SVS_GrR_1_1,2)</f>
        <v>0</v>
      </c>
    </row>
    <row r="42" spans="1:21" s="45" customFormat="1" ht="24">
      <c r="A42" s="37">
        <f>MAX($A$11:A41)+1</f>
        <v>32</v>
      </c>
      <c r="B42" s="46" t="s">
        <v>625</v>
      </c>
      <c r="C42" s="248">
        <v>0</v>
      </c>
      <c r="D42" s="248">
        <v>18</v>
      </c>
      <c r="E42" s="38" t="s">
        <v>146</v>
      </c>
      <c r="F42" s="38" t="s">
        <v>69</v>
      </c>
      <c r="G42" s="39" t="s">
        <v>88</v>
      </c>
      <c r="H42" s="40">
        <v>11.55</v>
      </c>
      <c r="I42" s="39">
        <v>5</v>
      </c>
      <c r="J42" s="41">
        <v>187.75</v>
      </c>
      <c r="K42" s="42"/>
      <c r="L42" s="43">
        <f t="shared" si="0"/>
        <v>2168.5125000000003</v>
      </c>
      <c r="M42" s="43">
        <f t="shared" si="1"/>
        <v>0</v>
      </c>
      <c r="N42" s="44">
        <f t="shared" si="2"/>
        <v>0</v>
      </c>
      <c r="O42" s="43">
        <f t="shared" ref="O42" si="36">ROUND(M42*SVS_UR_1_1,2)</f>
        <v>0</v>
      </c>
      <c r="P42" s="41">
        <f t="shared" si="10"/>
        <v>1</v>
      </c>
      <c r="Q42" s="42"/>
      <c r="R42" s="43">
        <f t="shared" si="4"/>
        <v>11.55</v>
      </c>
      <c r="S42" s="43">
        <f t="shared" si="5"/>
        <v>0</v>
      </c>
      <c r="T42" s="44">
        <f t="shared" si="6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625</v>
      </c>
      <c r="C43" s="248">
        <v>0</v>
      </c>
      <c r="D43" s="248">
        <v>17</v>
      </c>
      <c r="E43" s="38" t="s">
        <v>90</v>
      </c>
      <c r="F43" s="38" t="s">
        <v>352</v>
      </c>
      <c r="G43" s="39" t="s">
        <v>89</v>
      </c>
      <c r="H43" s="40">
        <v>24.47</v>
      </c>
      <c r="I43" s="39">
        <v>5</v>
      </c>
      <c r="J43" s="41">
        <v>187.75</v>
      </c>
      <c r="K43" s="42"/>
      <c r="L43" s="43">
        <f t="shared" si="0"/>
        <v>4594.2424999999994</v>
      </c>
      <c r="M43" s="43">
        <f t="shared" si="1"/>
        <v>0</v>
      </c>
      <c r="N43" s="44">
        <f t="shared" si="2"/>
        <v>0</v>
      </c>
      <c r="O43" s="43">
        <f t="shared" ref="O43" si="37">ROUND(M43*SVS_UR_1_1,2)</f>
        <v>0</v>
      </c>
      <c r="P43" s="41">
        <f t="shared" si="10"/>
        <v>1</v>
      </c>
      <c r="Q43" s="42"/>
      <c r="R43" s="43">
        <f t="shared" si="4"/>
        <v>24.47</v>
      </c>
      <c r="S43" s="43">
        <f t="shared" si="5"/>
        <v>0</v>
      </c>
      <c r="T43" s="44">
        <f t="shared" si="6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625</v>
      </c>
      <c r="C44" s="248">
        <v>0</v>
      </c>
      <c r="D44" s="248">
        <v>16</v>
      </c>
      <c r="E44" s="38" t="s">
        <v>176</v>
      </c>
      <c r="F44" s="38" t="s">
        <v>352</v>
      </c>
      <c r="G44" s="39" t="s">
        <v>88</v>
      </c>
      <c r="H44" s="40">
        <v>10.050000000000001</v>
      </c>
      <c r="I44" s="39">
        <v>5</v>
      </c>
      <c r="J44" s="41">
        <v>187.75</v>
      </c>
      <c r="K44" s="42"/>
      <c r="L44" s="43">
        <f t="shared" si="0"/>
        <v>1886.8875</v>
      </c>
      <c r="M44" s="43">
        <f t="shared" si="1"/>
        <v>0</v>
      </c>
      <c r="N44" s="44">
        <f t="shared" si="2"/>
        <v>0</v>
      </c>
      <c r="O44" s="43">
        <f t="shared" ref="O44" si="38">ROUND(M44*SVS_UR_1_1,2)</f>
        <v>0</v>
      </c>
      <c r="P44" s="41">
        <f t="shared" si="10"/>
        <v>1</v>
      </c>
      <c r="Q44" s="42"/>
      <c r="R44" s="43">
        <f t="shared" si="4"/>
        <v>10.050000000000001</v>
      </c>
      <c r="S44" s="43">
        <f t="shared" si="5"/>
        <v>0</v>
      </c>
      <c r="T44" s="44">
        <f t="shared" si="6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625</v>
      </c>
      <c r="C45" s="248">
        <v>0</v>
      </c>
      <c r="D45" s="248">
        <v>15</v>
      </c>
      <c r="E45" s="38" t="s">
        <v>146</v>
      </c>
      <c r="F45" s="38" t="s">
        <v>69</v>
      </c>
      <c r="G45" s="39" t="s">
        <v>88</v>
      </c>
      <c r="H45" s="40">
        <v>1.77</v>
      </c>
      <c r="I45" s="39">
        <v>5</v>
      </c>
      <c r="J45" s="41">
        <v>187.75</v>
      </c>
      <c r="K45" s="42"/>
      <c r="L45" s="43">
        <f t="shared" si="0"/>
        <v>332.3175</v>
      </c>
      <c r="M45" s="43">
        <f t="shared" si="1"/>
        <v>0</v>
      </c>
      <c r="N45" s="44">
        <f t="shared" si="2"/>
        <v>0</v>
      </c>
      <c r="O45" s="43">
        <f t="shared" ref="O45" si="39">ROUND(M45*SVS_UR_1_1,2)</f>
        <v>0</v>
      </c>
      <c r="P45" s="41">
        <f t="shared" si="10"/>
        <v>1</v>
      </c>
      <c r="Q45" s="42"/>
      <c r="R45" s="43">
        <f t="shared" si="4"/>
        <v>1.77</v>
      </c>
      <c r="S45" s="43">
        <f t="shared" si="5"/>
        <v>0</v>
      </c>
      <c r="T45" s="44">
        <f t="shared" si="6"/>
        <v>0</v>
      </c>
      <c r="U45" s="43" cm="1">
        <f t="array" ref="U45">ROUND(S45*SVS_GrR_1_1,2)</f>
        <v>0</v>
      </c>
    </row>
    <row r="46" spans="1:21" s="45" customFormat="1" ht="24">
      <c r="A46" s="37">
        <f>MAX($A$11:A45)+1</f>
        <v>36</v>
      </c>
      <c r="B46" s="46" t="s">
        <v>625</v>
      </c>
      <c r="C46" s="248">
        <v>0</v>
      </c>
      <c r="D46" s="248">
        <v>14</v>
      </c>
      <c r="E46" s="38" t="s">
        <v>176</v>
      </c>
      <c r="F46" s="38" t="s">
        <v>352</v>
      </c>
      <c r="G46" s="39" t="s">
        <v>88</v>
      </c>
      <c r="H46" s="40">
        <v>10.07</v>
      </c>
      <c r="I46" s="39">
        <v>5</v>
      </c>
      <c r="J46" s="41">
        <v>187.75</v>
      </c>
      <c r="K46" s="42"/>
      <c r="L46" s="43">
        <f t="shared" si="0"/>
        <v>1890.6425000000002</v>
      </c>
      <c r="M46" s="43">
        <f t="shared" si="1"/>
        <v>0</v>
      </c>
      <c r="N46" s="44">
        <f t="shared" si="2"/>
        <v>0</v>
      </c>
      <c r="O46" s="43">
        <f t="shared" ref="O46" si="40">ROUND(M46*SVS_UR_1_1,2)</f>
        <v>0</v>
      </c>
      <c r="P46" s="41">
        <f t="shared" si="10"/>
        <v>1</v>
      </c>
      <c r="Q46" s="42"/>
      <c r="R46" s="43">
        <f t="shared" si="4"/>
        <v>10.07</v>
      </c>
      <c r="S46" s="43">
        <f t="shared" si="5"/>
        <v>0</v>
      </c>
      <c r="T46" s="44">
        <f t="shared" si="6"/>
        <v>0</v>
      </c>
      <c r="U46" s="43" cm="1">
        <f t="array" ref="U46">ROUND(S46*SVS_GrR_1_1,2)</f>
        <v>0</v>
      </c>
    </row>
    <row r="47" spans="1:21" s="45" customFormat="1" ht="24">
      <c r="A47" s="37">
        <f>MAX($A$11:A46)+1</f>
        <v>37</v>
      </c>
      <c r="B47" s="46" t="s">
        <v>625</v>
      </c>
      <c r="C47" s="248">
        <v>0</v>
      </c>
      <c r="D47" s="248">
        <v>13</v>
      </c>
      <c r="E47" s="38" t="s">
        <v>146</v>
      </c>
      <c r="F47" s="38" t="s">
        <v>69</v>
      </c>
      <c r="G47" s="39" t="s">
        <v>88</v>
      </c>
      <c r="H47" s="40">
        <v>1.77</v>
      </c>
      <c r="I47" s="39">
        <v>5</v>
      </c>
      <c r="J47" s="41">
        <v>187.75</v>
      </c>
      <c r="K47" s="42"/>
      <c r="L47" s="43">
        <f t="shared" si="0"/>
        <v>332.3175</v>
      </c>
      <c r="M47" s="43">
        <f t="shared" si="1"/>
        <v>0</v>
      </c>
      <c r="N47" s="44">
        <f t="shared" si="2"/>
        <v>0</v>
      </c>
      <c r="O47" s="43">
        <f t="shared" ref="O47" si="41">ROUND(M47*SVS_UR_1_1,2)</f>
        <v>0</v>
      </c>
      <c r="P47" s="41">
        <f t="shared" si="10"/>
        <v>1</v>
      </c>
      <c r="Q47" s="42"/>
      <c r="R47" s="43">
        <f t="shared" si="4"/>
        <v>1.77</v>
      </c>
      <c r="S47" s="43">
        <f t="shared" si="5"/>
        <v>0</v>
      </c>
      <c r="T47" s="44">
        <f t="shared" si="6"/>
        <v>0</v>
      </c>
      <c r="U47" s="43" cm="1">
        <f t="array" ref="U47">ROUND(S47*SVS_GrR_1_1,2)</f>
        <v>0</v>
      </c>
    </row>
    <row r="48" spans="1:21" s="45" customFormat="1" ht="24">
      <c r="A48" s="37">
        <f>MAX($A$11:A47)+1</f>
        <v>38</v>
      </c>
      <c r="B48" s="46" t="s">
        <v>625</v>
      </c>
      <c r="C48" s="248">
        <v>0</v>
      </c>
      <c r="D48" s="248">
        <v>12</v>
      </c>
      <c r="E48" s="38" t="s">
        <v>90</v>
      </c>
      <c r="F48" s="38" t="s">
        <v>352</v>
      </c>
      <c r="G48" s="39" t="s">
        <v>89</v>
      </c>
      <c r="H48" s="40">
        <v>24.47</v>
      </c>
      <c r="I48" s="39">
        <v>5</v>
      </c>
      <c r="J48" s="41">
        <v>187.75</v>
      </c>
      <c r="K48" s="42"/>
      <c r="L48" s="43">
        <f t="shared" si="0"/>
        <v>4594.2424999999994</v>
      </c>
      <c r="M48" s="43">
        <f t="shared" si="1"/>
        <v>0</v>
      </c>
      <c r="N48" s="44">
        <f t="shared" si="2"/>
        <v>0</v>
      </c>
      <c r="O48" s="43">
        <f t="shared" ref="O48" si="42">ROUND(M48*SVS_UR_1_1,2)</f>
        <v>0</v>
      </c>
      <c r="P48" s="41">
        <f t="shared" si="10"/>
        <v>1</v>
      </c>
      <c r="Q48" s="42"/>
      <c r="R48" s="43">
        <f t="shared" si="4"/>
        <v>24.47</v>
      </c>
      <c r="S48" s="43">
        <f t="shared" si="5"/>
        <v>0</v>
      </c>
      <c r="T48" s="44">
        <f t="shared" si="6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625</v>
      </c>
      <c r="C49" s="248">
        <v>0</v>
      </c>
      <c r="D49" s="248">
        <v>11</v>
      </c>
      <c r="E49" s="38" t="s">
        <v>90</v>
      </c>
      <c r="F49" s="38" t="s">
        <v>352</v>
      </c>
      <c r="G49" s="39" t="s">
        <v>89</v>
      </c>
      <c r="H49" s="40">
        <v>24.47</v>
      </c>
      <c r="I49" s="39">
        <v>5</v>
      </c>
      <c r="J49" s="41">
        <v>187.75</v>
      </c>
      <c r="K49" s="42"/>
      <c r="L49" s="43">
        <f t="shared" si="0"/>
        <v>4594.2424999999994</v>
      </c>
      <c r="M49" s="43">
        <f t="shared" si="1"/>
        <v>0</v>
      </c>
      <c r="N49" s="44">
        <f t="shared" si="2"/>
        <v>0</v>
      </c>
      <c r="O49" s="43">
        <f t="shared" ref="O49" si="43">ROUND(M49*SVS_UR_1_1,2)</f>
        <v>0</v>
      </c>
      <c r="P49" s="41">
        <f t="shared" si="10"/>
        <v>1</v>
      </c>
      <c r="Q49" s="42"/>
      <c r="R49" s="43">
        <f t="shared" si="4"/>
        <v>24.47</v>
      </c>
      <c r="S49" s="43">
        <f t="shared" si="5"/>
        <v>0</v>
      </c>
      <c r="T49" s="44">
        <f t="shared" si="6"/>
        <v>0</v>
      </c>
      <c r="U49" s="43" cm="1">
        <f t="array" ref="U49">ROUND(S49*SVS_GrR_1_1,2)</f>
        <v>0</v>
      </c>
    </row>
    <row r="50" spans="1:21" s="45" customFormat="1" ht="24">
      <c r="A50" s="37">
        <f>MAX($A$11:A49)+1</f>
        <v>40</v>
      </c>
      <c r="B50" s="46" t="s">
        <v>625</v>
      </c>
      <c r="C50" s="248">
        <v>0</v>
      </c>
      <c r="D50" s="248">
        <v>10</v>
      </c>
      <c r="E50" s="38" t="s">
        <v>176</v>
      </c>
      <c r="F50" s="38" t="s">
        <v>352</v>
      </c>
      <c r="G50" s="39" t="s">
        <v>88</v>
      </c>
      <c r="H50" s="40">
        <v>10.07</v>
      </c>
      <c r="I50" s="39">
        <v>5</v>
      </c>
      <c r="J50" s="41">
        <v>187.75</v>
      </c>
      <c r="K50" s="42"/>
      <c r="L50" s="43">
        <f t="shared" si="0"/>
        <v>1890.6425000000002</v>
      </c>
      <c r="M50" s="43">
        <f t="shared" si="1"/>
        <v>0</v>
      </c>
      <c r="N50" s="44">
        <f t="shared" si="2"/>
        <v>0</v>
      </c>
      <c r="O50" s="43">
        <f t="shared" ref="O50" si="44">ROUND(M50*SVS_UR_1_1,2)</f>
        <v>0</v>
      </c>
      <c r="P50" s="41">
        <f t="shared" si="10"/>
        <v>1</v>
      </c>
      <c r="Q50" s="42"/>
      <c r="R50" s="43">
        <f t="shared" si="4"/>
        <v>10.07</v>
      </c>
      <c r="S50" s="43">
        <f t="shared" si="5"/>
        <v>0</v>
      </c>
      <c r="T50" s="44">
        <f t="shared" si="6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625</v>
      </c>
      <c r="C51" s="248">
        <v>0</v>
      </c>
      <c r="D51" s="248">
        <v>9</v>
      </c>
      <c r="E51" s="38" t="s">
        <v>146</v>
      </c>
      <c r="F51" s="38" t="s">
        <v>69</v>
      </c>
      <c r="G51" s="39" t="s">
        <v>88</v>
      </c>
      <c r="H51" s="40">
        <v>1.77</v>
      </c>
      <c r="I51" s="39">
        <v>5</v>
      </c>
      <c r="J51" s="41">
        <v>187.75</v>
      </c>
      <c r="K51" s="42"/>
      <c r="L51" s="43">
        <f t="shared" si="0"/>
        <v>332.3175</v>
      </c>
      <c r="M51" s="43">
        <f t="shared" si="1"/>
        <v>0</v>
      </c>
      <c r="N51" s="44">
        <f t="shared" si="2"/>
        <v>0</v>
      </c>
      <c r="O51" s="43">
        <f t="shared" ref="O51" si="45">ROUND(M51*SVS_UR_1_1,2)</f>
        <v>0</v>
      </c>
      <c r="P51" s="41">
        <f t="shared" si="10"/>
        <v>1</v>
      </c>
      <c r="Q51" s="42"/>
      <c r="R51" s="43">
        <f t="shared" si="4"/>
        <v>1.77</v>
      </c>
      <c r="S51" s="43">
        <f t="shared" si="5"/>
        <v>0</v>
      </c>
      <c r="T51" s="44">
        <f t="shared" si="6"/>
        <v>0</v>
      </c>
      <c r="U51" s="43" cm="1">
        <f t="array" ref="U51">ROUND(S51*SVS_GrR_1_1,2)</f>
        <v>0</v>
      </c>
    </row>
    <row r="52" spans="1:21" s="45" customFormat="1" ht="24">
      <c r="A52" s="37">
        <f>MAX($A$11:A51)+1</f>
        <v>42</v>
      </c>
      <c r="B52" s="46" t="s">
        <v>625</v>
      </c>
      <c r="C52" s="248">
        <v>0</v>
      </c>
      <c r="D52" s="248">
        <v>8</v>
      </c>
      <c r="E52" s="38" t="s">
        <v>176</v>
      </c>
      <c r="F52" s="38" t="s">
        <v>352</v>
      </c>
      <c r="G52" s="39" t="s">
        <v>88</v>
      </c>
      <c r="H52" s="40">
        <v>10.07</v>
      </c>
      <c r="I52" s="39">
        <v>5</v>
      </c>
      <c r="J52" s="41">
        <v>187.75</v>
      </c>
      <c r="K52" s="42"/>
      <c r="L52" s="43">
        <f t="shared" si="0"/>
        <v>1890.6425000000002</v>
      </c>
      <c r="M52" s="43">
        <f t="shared" si="1"/>
        <v>0</v>
      </c>
      <c r="N52" s="44">
        <f t="shared" si="2"/>
        <v>0</v>
      </c>
      <c r="O52" s="43">
        <f t="shared" ref="O52" si="46">ROUND(M52*SVS_UR_1_1,2)</f>
        <v>0</v>
      </c>
      <c r="P52" s="41">
        <f t="shared" si="10"/>
        <v>1</v>
      </c>
      <c r="Q52" s="42"/>
      <c r="R52" s="43">
        <f t="shared" si="4"/>
        <v>10.07</v>
      </c>
      <c r="S52" s="43">
        <f t="shared" si="5"/>
        <v>0</v>
      </c>
      <c r="T52" s="44">
        <f t="shared" si="6"/>
        <v>0</v>
      </c>
      <c r="U52" s="43" cm="1">
        <f t="array" ref="U52">ROUND(S52*SVS_GrR_1_1,2)</f>
        <v>0</v>
      </c>
    </row>
    <row r="53" spans="1:21" s="45" customFormat="1" ht="24">
      <c r="A53" s="37">
        <f>MAX($A$11:A52)+1</f>
        <v>43</v>
      </c>
      <c r="B53" s="46" t="s">
        <v>625</v>
      </c>
      <c r="C53" s="248">
        <v>0</v>
      </c>
      <c r="D53" s="248">
        <v>7</v>
      </c>
      <c r="E53" s="38" t="s">
        <v>146</v>
      </c>
      <c r="F53" s="38" t="s">
        <v>69</v>
      </c>
      <c r="G53" s="39" t="s">
        <v>88</v>
      </c>
      <c r="H53" s="40">
        <v>1.77</v>
      </c>
      <c r="I53" s="39">
        <v>5</v>
      </c>
      <c r="J53" s="41">
        <v>187.75</v>
      </c>
      <c r="K53" s="42"/>
      <c r="L53" s="43">
        <f t="shared" si="0"/>
        <v>332.3175</v>
      </c>
      <c r="M53" s="43">
        <f t="shared" si="1"/>
        <v>0</v>
      </c>
      <c r="N53" s="44">
        <f t="shared" si="2"/>
        <v>0</v>
      </c>
      <c r="O53" s="43">
        <f t="shared" ref="O53" si="47">ROUND(M53*SVS_UR_1_1,2)</f>
        <v>0</v>
      </c>
      <c r="P53" s="41">
        <f t="shared" si="10"/>
        <v>1</v>
      </c>
      <c r="Q53" s="42"/>
      <c r="R53" s="43">
        <f t="shared" si="4"/>
        <v>1.77</v>
      </c>
      <c r="S53" s="43">
        <f t="shared" si="5"/>
        <v>0</v>
      </c>
      <c r="T53" s="44">
        <f t="shared" si="6"/>
        <v>0</v>
      </c>
      <c r="U53" s="43" cm="1">
        <f t="array" ref="U53">ROUND(S53*SVS_GrR_1_1,2)</f>
        <v>0</v>
      </c>
    </row>
    <row r="54" spans="1:21" s="45" customFormat="1" ht="24">
      <c r="A54" s="37">
        <f>MAX($A$11:A53)+1</f>
        <v>44</v>
      </c>
      <c r="B54" s="46" t="s">
        <v>625</v>
      </c>
      <c r="C54" s="248">
        <v>0</v>
      </c>
      <c r="D54" s="248">
        <v>6</v>
      </c>
      <c r="E54" s="38" t="s">
        <v>90</v>
      </c>
      <c r="F54" s="38" t="s">
        <v>352</v>
      </c>
      <c r="G54" s="39" t="s">
        <v>89</v>
      </c>
      <c r="H54" s="40">
        <v>24.47</v>
      </c>
      <c r="I54" s="39">
        <v>5</v>
      </c>
      <c r="J54" s="41">
        <v>187.75</v>
      </c>
      <c r="K54" s="42"/>
      <c r="L54" s="43">
        <f t="shared" si="0"/>
        <v>4594.2424999999994</v>
      </c>
      <c r="M54" s="43">
        <f t="shared" si="1"/>
        <v>0</v>
      </c>
      <c r="N54" s="44">
        <f t="shared" si="2"/>
        <v>0</v>
      </c>
      <c r="O54" s="43">
        <f t="shared" ref="O54" si="48">ROUND(M54*SVS_UR_1_1,2)</f>
        <v>0</v>
      </c>
      <c r="P54" s="41">
        <f t="shared" si="10"/>
        <v>1</v>
      </c>
      <c r="Q54" s="42"/>
      <c r="R54" s="43">
        <f t="shared" si="4"/>
        <v>24.47</v>
      </c>
      <c r="S54" s="43">
        <f t="shared" si="5"/>
        <v>0</v>
      </c>
      <c r="T54" s="44">
        <f t="shared" si="6"/>
        <v>0</v>
      </c>
      <c r="U54" s="43" cm="1">
        <f t="array" ref="U54">ROUND(S54*SVS_GrR_1_1,2)</f>
        <v>0</v>
      </c>
    </row>
    <row r="55" spans="1:21" s="45" customFormat="1" ht="24">
      <c r="A55" s="37">
        <f>MAX($A$11:A54)+1</f>
        <v>45</v>
      </c>
      <c r="B55" s="46" t="s">
        <v>625</v>
      </c>
      <c r="C55" s="248">
        <v>0</v>
      </c>
      <c r="D55" s="248">
        <v>5</v>
      </c>
      <c r="E55" s="38" t="s">
        <v>146</v>
      </c>
      <c r="F55" s="38" t="s">
        <v>69</v>
      </c>
      <c r="G55" s="39" t="s">
        <v>88</v>
      </c>
      <c r="H55" s="40">
        <v>1.57</v>
      </c>
      <c r="I55" s="39">
        <v>5</v>
      </c>
      <c r="J55" s="41">
        <v>187.75</v>
      </c>
      <c r="K55" s="42"/>
      <c r="L55" s="43">
        <f t="shared" si="0"/>
        <v>294.76749999999998</v>
      </c>
      <c r="M55" s="43">
        <f t="shared" si="1"/>
        <v>0</v>
      </c>
      <c r="N55" s="44">
        <f t="shared" si="2"/>
        <v>0</v>
      </c>
      <c r="O55" s="43">
        <f t="shared" ref="O55" si="49">ROUND(M55*SVS_UR_1_1,2)</f>
        <v>0</v>
      </c>
      <c r="P55" s="41">
        <f t="shared" si="10"/>
        <v>1</v>
      </c>
      <c r="Q55" s="42"/>
      <c r="R55" s="43">
        <f t="shared" si="4"/>
        <v>1.57</v>
      </c>
      <c r="S55" s="43">
        <f t="shared" si="5"/>
        <v>0</v>
      </c>
      <c r="T55" s="44">
        <f t="shared" si="6"/>
        <v>0</v>
      </c>
      <c r="U55" s="43" cm="1">
        <f t="array" ref="U55">ROUND(S55*SVS_GrR_1_1,2)</f>
        <v>0</v>
      </c>
    </row>
    <row r="56" spans="1:21" s="45" customFormat="1" ht="24">
      <c r="A56" s="37">
        <f>MAX($A$11:A55)+1</f>
        <v>46</v>
      </c>
      <c r="B56" s="46" t="s">
        <v>625</v>
      </c>
      <c r="C56" s="248">
        <v>0</v>
      </c>
      <c r="D56" s="248">
        <v>4</v>
      </c>
      <c r="E56" s="38" t="s">
        <v>90</v>
      </c>
      <c r="F56" s="38" t="s">
        <v>352</v>
      </c>
      <c r="G56" s="39" t="s">
        <v>89</v>
      </c>
      <c r="H56" s="40">
        <v>13.15</v>
      </c>
      <c r="I56" s="39">
        <v>5</v>
      </c>
      <c r="J56" s="41">
        <v>187.75</v>
      </c>
      <c r="K56" s="42"/>
      <c r="L56" s="43">
        <f t="shared" si="0"/>
        <v>2468.9124999999999</v>
      </c>
      <c r="M56" s="43">
        <f t="shared" si="1"/>
        <v>0</v>
      </c>
      <c r="N56" s="44">
        <f t="shared" si="2"/>
        <v>0</v>
      </c>
      <c r="O56" s="43">
        <f t="shared" ref="O56" si="50">ROUND(M56*SVS_UR_1_1,2)</f>
        <v>0</v>
      </c>
      <c r="P56" s="41">
        <f t="shared" si="10"/>
        <v>1</v>
      </c>
      <c r="Q56" s="42"/>
      <c r="R56" s="43">
        <f t="shared" si="4"/>
        <v>13.15</v>
      </c>
      <c r="S56" s="43">
        <f t="shared" si="5"/>
        <v>0</v>
      </c>
      <c r="T56" s="44">
        <f t="shared" si="6"/>
        <v>0</v>
      </c>
      <c r="U56" s="43" cm="1">
        <f t="array" ref="U56">ROUND(S56*SVS_GrR_1_1,2)</f>
        <v>0</v>
      </c>
    </row>
    <row r="57" spans="1:21" s="45" customFormat="1" ht="24">
      <c r="A57" s="37">
        <f>MAX($A$11:A56)+1</f>
        <v>47</v>
      </c>
      <c r="B57" s="46" t="s">
        <v>625</v>
      </c>
      <c r="C57" s="248">
        <v>0</v>
      </c>
      <c r="D57" s="248">
        <v>3</v>
      </c>
      <c r="E57" s="38" t="s">
        <v>176</v>
      </c>
      <c r="F57" s="38" t="s">
        <v>352</v>
      </c>
      <c r="G57" s="39" t="s">
        <v>88</v>
      </c>
      <c r="H57" s="40">
        <v>4.82</v>
      </c>
      <c r="I57" s="39">
        <v>5</v>
      </c>
      <c r="J57" s="41">
        <v>187.75</v>
      </c>
      <c r="K57" s="42"/>
      <c r="L57" s="43">
        <f t="shared" si="0"/>
        <v>904.95500000000004</v>
      </c>
      <c r="M57" s="43">
        <f t="shared" si="1"/>
        <v>0</v>
      </c>
      <c r="N57" s="44">
        <f t="shared" si="2"/>
        <v>0</v>
      </c>
      <c r="O57" s="43">
        <f t="shared" ref="O57" si="51">ROUND(M57*SVS_UR_1_1,2)</f>
        <v>0</v>
      </c>
      <c r="P57" s="41">
        <f t="shared" si="10"/>
        <v>1</v>
      </c>
      <c r="Q57" s="42"/>
      <c r="R57" s="43">
        <f t="shared" si="4"/>
        <v>4.82</v>
      </c>
      <c r="S57" s="43">
        <f t="shared" si="5"/>
        <v>0</v>
      </c>
      <c r="T57" s="44">
        <f t="shared" si="6"/>
        <v>0</v>
      </c>
      <c r="U57" s="43" cm="1">
        <f t="array" ref="U57">ROUND(S57*SVS_GrR_1_1,2)</f>
        <v>0</v>
      </c>
    </row>
    <row r="58" spans="1:21" s="45" customFormat="1" ht="24">
      <c r="A58" s="37">
        <f>MAX($A$11:A57)+1</f>
        <v>48</v>
      </c>
      <c r="B58" s="46" t="s">
        <v>625</v>
      </c>
      <c r="C58" s="248">
        <v>0</v>
      </c>
      <c r="D58" s="248">
        <v>2</v>
      </c>
      <c r="E58" s="38" t="s">
        <v>54</v>
      </c>
      <c r="F58" s="38" t="s">
        <v>69</v>
      </c>
      <c r="G58" s="39" t="s">
        <v>81</v>
      </c>
      <c r="H58" s="40">
        <v>3.09</v>
      </c>
      <c r="I58" s="39">
        <v>5</v>
      </c>
      <c r="J58" s="41">
        <v>187.75</v>
      </c>
      <c r="K58" s="42"/>
      <c r="L58" s="43">
        <f t="shared" si="0"/>
        <v>580.14749999999992</v>
      </c>
      <c r="M58" s="43">
        <f t="shared" si="1"/>
        <v>0</v>
      </c>
      <c r="N58" s="44">
        <f t="shared" si="2"/>
        <v>0</v>
      </c>
      <c r="O58" s="43">
        <f t="shared" ref="O58" si="52">ROUND(M58*SVS_UR_1_1,2)</f>
        <v>0</v>
      </c>
      <c r="P58" s="41">
        <f t="shared" si="10"/>
        <v>1</v>
      </c>
      <c r="Q58" s="42"/>
      <c r="R58" s="43">
        <f t="shared" si="4"/>
        <v>3.09</v>
      </c>
      <c r="S58" s="43">
        <f t="shared" si="5"/>
        <v>0</v>
      </c>
      <c r="T58" s="44">
        <f t="shared" si="6"/>
        <v>0</v>
      </c>
      <c r="U58" s="43" cm="1">
        <f t="array" ref="U58">ROUND(S58*SVS_GrR_1_1,2)</f>
        <v>0</v>
      </c>
    </row>
    <row r="59" spans="1:21" s="45" customFormat="1" ht="24">
      <c r="A59" s="37">
        <f>MAX($A$11:A58)+1</f>
        <v>49</v>
      </c>
      <c r="B59" s="46" t="s">
        <v>625</v>
      </c>
      <c r="C59" s="248">
        <v>0</v>
      </c>
      <c r="D59" s="248">
        <v>1</v>
      </c>
      <c r="E59" s="38" t="s">
        <v>90</v>
      </c>
      <c r="F59" s="38" t="s">
        <v>352</v>
      </c>
      <c r="G59" s="39" t="s">
        <v>89</v>
      </c>
      <c r="H59" s="40">
        <v>11.5</v>
      </c>
      <c r="I59" s="39">
        <v>5</v>
      </c>
      <c r="J59" s="41">
        <v>187.75</v>
      </c>
      <c r="K59" s="42"/>
      <c r="L59" s="43">
        <f t="shared" si="0"/>
        <v>2159.125</v>
      </c>
      <c r="M59" s="43">
        <f t="shared" si="1"/>
        <v>0</v>
      </c>
      <c r="N59" s="44">
        <f t="shared" si="2"/>
        <v>0</v>
      </c>
      <c r="O59" s="43">
        <f t="shared" ref="O59" si="53">ROUND(M59*SVS_UR_1_1,2)</f>
        <v>0</v>
      </c>
      <c r="P59" s="41">
        <f t="shared" si="10"/>
        <v>1</v>
      </c>
      <c r="Q59" s="42"/>
      <c r="R59" s="43">
        <f t="shared" si="4"/>
        <v>11.5</v>
      </c>
      <c r="S59" s="43">
        <f t="shared" si="5"/>
        <v>0</v>
      </c>
      <c r="T59" s="44">
        <f t="shared" si="6"/>
        <v>0</v>
      </c>
      <c r="U59" s="43" cm="1">
        <f t="array" ref="U59">ROUND(S59*SVS_GrR_1_1,2)</f>
        <v>0</v>
      </c>
    </row>
    <row r="60" spans="1:21" s="45" customFormat="1" ht="24">
      <c r="A60" s="37">
        <f>MAX($A$11:A59)+1</f>
        <v>50</v>
      </c>
      <c r="B60" s="46" t="s">
        <v>625</v>
      </c>
      <c r="C60" s="248">
        <v>1</v>
      </c>
      <c r="D60" s="248">
        <v>4</v>
      </c>
      <c r="E60" s="38" t="s">
        <v>142</v>
      </c>
      <c r="F60" s="38" t="s">
        <v>73</v>
      </c>
      <c r="G60" s="39" t="s">
        <v>83</v>
      </c>
      <c r="H60" s="40">
        <v>13.51</v>
      </c>
      <c r="I60" s="39">
        <v>3</v>
      </c>
      <c r="J60" s="41">
        <v>112.65</v>
      </c>
      <c r="K60" s="42"/>
      <c r="L60" s="43">
        <f t="shared" si="0"/>
        <v>1521.9014999999999</v>
      </c>
      <c r="M60" s="43">
        <f t="shared" si="1"/>
        <v>0</v>
      </c>
      <c r="N60" s="44">
        <f t="shared" si="2"/>
        <v>0</v>
      </c>
      <c r="O60" s="43">
        <f t="shared" ref="O60" si="54">ROUND(M60*SVS_UR_1_1,2)</f>
        <v>0</v>
      </c>
      <c r="P60" s="41">
        <f t="shared" si="10"/>
        <v>1</v>
      </c>
      <c r="Q60" s="42"/>
      <c r="R60" s="43">
        <f t="shared" si="4"/>
        <v>13.51</v>
      </c>
      <c r="S60" s="43">
        <f t="shared" si="5"/>
        <v>0</v>
      </c>
      <c r="T60" s="44">
        <f t="shared" si="6"/>
        <v>0</v>
      </c>
      <c r="U60" s="43" cm="1">
        <f t="array" ref="U60">ROUND(S60*SVS_GrR_1_1,2)</f>
        <v>0</v>
      </c>
    </row>
    <row r="61" spans="1:21" s="45" customFormat="1" ht="24">
      <c r="A61" s="37">
        <f>MAX($A$11:A60)+1</f>
        <v>51</v>
      </c>
      <c r="B61" s="46" t="s">
        <v>625</v>
      </c>
      <c r="C61" s="248">
        <v>1</v>
      </c>
      <c r="D61" s="248">
        <v>3</v>
      </c>
      <c r="E61" s="38" t="s">
        <v>633</v>
      </c>
      <c r="F61" s="38" t="s">
        <v>73</v>
      </c>
      <c r="G61" s="39" t="s">
        <v>99</v>
      </c>
      <c r="H61" s="40">
        <v>51.89</v>
      </c>
      <c r="I61" s="39">
        <v>1</v>
      </c>
      <c r="J61" s="41">
        <v>40.18</v>
      </c>
      <c r="K61" s="42"/>
      <c r="L61" s="43">
        <f t="shared" si="0"/>
        <v>2084.9402</v>
      </c>
      <c r="M61" s="43">
        <f t="shared" si="1"/>
        <v>0</v>
      </c>
      <c r="N61" s="44">
        <f t="shared" si="2"/>
        <v>0</v>
      </c>
      <c r="O61" s="43">
        <f t="shared" ref="O61" si="55">ROUND(M61*SVS_UR_1_1,2)</f>
        <v>0</v>
      </c>
      <c r="P61" s="41">
        <f t="shared" si="10"/>
        <v>1</v>
      </c>
      <c r="Q61" s="42"/>
      <c r="R61" s="43">
        <f t="shared" si="4"/>
        <v>51.89</v>
      </c>
      <c r="S61" s="43">
        <f t="shared" si="5"/>
        <v>0</v>
      </c>
      <c r="T61" s="44">
        <f t="shared" si="6"/>
        <v>0</v>
      </c>
      <c r="U61" s="43" cm="1">
        <f t="array" ref="U61">ROUND(S61*SVS_GrR_1_1,2)</f>
        <v>0</v>
      </c>
    </row>
    <row r="62" spans="1:21" s="45" customFormat="1" ht="24">
      <c r="A62" s="37">
        <f>MAX($A$11:A61)+1</f>
        <v>52</v>
      </c>
      <c r="B62" s="46" t="s">
        <v>625</v>
      </c>
      <c r="C62" s="248">
        <v>1</v>
      </c>
      <c r="D62" s="248">
        <v>2</v>
      </c>
      <c r="E62" s="38" t="s">
        <v>634</v>
      </c>
      <c r="F62" s="38" t="s">
        <v>73</v>
      </c>
      <c r="G62" s="39" t="s">
        <v>99</v>
      </c>
      <c r="H62" s="40">
        <v>116.77</v>
      </c>
      <c r="I62" s="39">
        <v>1</v>
      </c>
      <c r="J62" s="41">
        <v>40.18</v>
      </c>
      <c r="K62" s="42"/>
      <c r="L62" s="43">
        <f t="shared" si="0"/>
        <v>4691.8185999999996</v>
      </c>
      <c r="M62" s="43">
        <f t="shared" si="1"/>
        <v>0</v>
      </c>
      <c r="N62" s="44">
        <f t="shared" si="2"/>
        <v>0</v>
      </c>
      <c r="O62" s="43">
        <f t="shared" ref="O62" si="56">ROUND(M62*SVS_UR_1_1,2)</f>
        <v>0</v>
      </c>
      <c r="P62" s="41">
        <f t="shared" si="10"/>
        <v>1</v>
      </c>
      <c r="Q62" s="42"/>
      <c r="R62" s="43">
        <f t="shared" si="4"/>
        <v>116.77</v>
      </c>
      <c r="S62" s="43">
        <f t="shared" si="5"/>
        <v>0</v>
      </c>
      <c r="T62" s="44">
        <f t="shared" si="6"/>
        <v>0</v>
      </c>
      <c r="U62" s="43" cm="1">
        <f t="array" ref="U62">ROUND(S62*SVS_GrR_1_1,2)</f>
        <v>0</v>
      </c>
    </row>
    <row r="63" spans="1:21" s="45" customFormat="1" ht="24">
      <c r="A63" s="37">
        <f>MAX($A$11:A62)+1</f>
        <v>53</v>
      </c>
      <c r="B63" s="46" t="s">
        <v>625</v>
      </c>
      <c r="C63" s="248">
        <v>1</v>
      </c>
      <c r="D63" s="248">
        <v>1</v>
      </c>
      <c r="E63" s="38" t="s">
        <v>411</v>
      </c>
      <c r="F63" s="38" t="s">
        <v>73</v>
      </c>
      <c r="G63" s="39" t="s">
        <v>81</v>
      </c>
      <c r="H63" s="40">
        <v>46.4</v>
      </c>
      <c r="I63" s="39">
        <v>3</v>
      </c>
      <c r="J63" s="41">
        <v>112.65</v>
      </c>
      <c r="K63" s="42"/>
      <c r="L63" s="43">
        <f t="shared" si="0"/>
        <v>5226.96</v>
      </c>
      <c r="M63" s="43">
        <f t="shared" si="1"/>
        <v>0</v>
      </c>
      <c r="N63" s="44">
        <f t="shared" si="2"/>
        <v>0</v>
      </c>
      <c r="O63" s="43">
        <f t="shared" ref="O63" si="57">ROUND(M63*SVS_UR_1_1,2)</f>
        <v>0</v>
      </c>
      <c r="P63" s="41">
        <f t="shared" si="10"/>
        <v>1</v>
      </c>
      <c r="Q63" s="42"/>
      <c r="R63" s="43">
        <f t="shared" si="4"/>
        <v>46.4</v>
      </c>
      <c r="S63" s="43">
        <f t="shared" si="5"/>
        <v>0</v>
      </c>
      <c r="T63" s="44">
        <f t="shared" si="6"/>
        <v>0</v>
      </c>
      <c r="U63" s="43" cm="1">
        <f t="array" ref="U63">ROUND(S63*SVS_GrR_1_1,2)</f>
        <v>0</v>
      </c>
    </row>
    <row r="64" spans="1:21" s="45" customFormat="1" ht="24">
      <c r="A64" s="37">
        <f>MAX($A$11:A63)+1</f>
        <v>54</v>
      </c>
      <c r="B64" s="46" t="s">
        <v>625</v>
      </c>
      <c r="C64" s="248">
        <v>-1</v>
      </c>
      <c r="D64" s="248">
        <v>8</v>
      </c>
      <c r="E64" s="38" t="s">
        <v>635</v>
      </c>
      <c r="F64" s="38" t="s">
        <v>352</v>
      </c>
      <c r="G64" s="39" t="s">
        <v>75</v>
      </c>
      <c r="H64" s="40">
        <v>46.61</v>
      </c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</row>
    <row r="65" spans="1:21" s="45" customFormat="1" ht="24">
      <c r="A65" s="37">
        <f>MAX($A$11:A64)+1</f>
        <v>55</v>
      </c>
      <c r="B65" s="46" t="s">
        <v>625</v>
      </c>
      <c r="C65" s="248">
        <v>-1</v>
      </c>
      <c r="D65" s="248">
        <v>7</v>
      </c>
      <c r="E65" s="38" t="s">
        <v>250</v>
      </c>
      <c r="F65" s="38" t="s">
        <v>352</v>
      </c>
      <c r="G65" s="39" t="s">
        <v>75</v>
      </c>
      <c r="H65" s="40">
        <v>69.77</v>
      </c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</row>
    <row r="66" spans="1:21" s="45" customFormat="1" ht="24">
      <c r="A66" s="37">
        <f>MAX($A$11:A65)+1</f>
        <v>56</v>
      </c>
      <c r="B66" s="46" t="s">
        <v>625</v>
      </c>
      <c r="C66" s="248">
        <v>-1</v>
      </c>
      <c r="D66" s="248">
        <v>6</v>
      </c>
      <c r="E66" s="38" t="s">
        <v>607</v>
      </c>
      <c r="F66" s="38" t="s">
        <v>352</v>
      </c>
      <c r="G66" s="39" t="s">
        <v>75</v>
      </c>
      <c r="H66" s="40">
        <v>3.54</v>
      </c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</row>
    <row r="67" spans="1:21" s="45" customFormat="1" ht="24">
      <c r="A67" s="37">
        <f>MAX($A$11:A66)+1</f>
        <v>57</v>
      </c>
      <c r="B67" s="46" t="s">
        <v>625</v>
      </c>
      <c r="C67" s="248">
        <v>-1</v>
      </c>
      <c r="D67" s="248">
        <v>5</v>
      </c>
      <c r="E67" s="38" t="s">
        <v>606</v>
      </c>
      <c r="F67" s="38" t="s">
        <v>352</v>
      </c>
      <c r="G67" s="39" t="s">
        <v>75</v>
      </c>
      <c r="H67" s="40">
        <v>9.14</v>
      </c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</row>
    <row r="68" spans="1:21" s="45" customFormat="1" ht="24">
      <c r="A68" s="37">
        <f>MAX($A$11:A67)+1</f>
        <v>58</v>
      </c>
      <c r="B68" s="46" t="s">
        <v>625</v>
      </c>
      <c r="C68" s="248">
        <v>-1</v>
      </c>
      <c r="D68" s="248">
        <v>4</v>
      </c>
      <c r="E68" s="38" t="s">
        <v>84</v>
      </c>
      <c r="F68" s="38" t="s">
        <v>352</v>
      </c>
      <c r="G68" s="39" t="s">
        <v>83</v>
      </c>
      <c r="H68" s="40">
        <v>7.89</v>
      </c>
      <c r="I68" s="39">
        <v>3</v>
      </c>
      <c r="J68" s="41">
        <v>112.65</v>
      </c>
      <c r="K68" s="42"/>
      <c r="L68" s="43">
        <f t="shared" si="0"/>
        <v>888.80849999999998</v>
      </c>
      <c r="M68" s="43">
        <f t="shared" si="1"/>
        <v>0</v>
      </c>
      <c r="N68" s="44">
        <f t="shared" si="2"/>
        <v>0</v>
      </c>
      <c r="O68" s="43">
        <f t="shared" ref="O68" si="58">ROUND(M68*SVS_UR_1_1,2)</f>
        <v>0</v>
      </c>
      <c r="P68" s="41">
        <f t="shared" si="10"/>
        <v>1</v>
      </c>
      <c r="Q68" s="42"/>
      <c r="R68" s="43">
        <f t="shared" si="4"/>
        <v>7.89</v>
      </c>
      <c r="S68" s="43">
        <f t="shared" si="5"/>
        <v>0</v>
      </c>
      <c r="T68" s="44">
        <f t="shared" si="6"/>
        <v>0</v>
      </c>
      <c r="U68" s="43" cm="1">
        <f t="array" ref="U68">ROUND(S68*SVS_GrR_1_1,2)</f>
        <v>0</v>
      </c>
    </row>
    <row r="69" spans="1:21" s="45" customFormat="1" ht="24">
      <c r="A69" s="37">
        <f>MAX($A$11:A68)+1</f>
        <v>59</v>
      </c>
      <c r="B69" s="46" t="s">
        <v>625</v>
      </c>
      <c r="C69" s="248">
        <v>-1</v>
      </c>
      <c r="D69" s="248">
        <v>3</v>
      </c>
      <c r="E69" s="38" t="s">
        <v>636</v>
      </c>
      <c r="F69" s="38" t="s">
        <v>352</v>
      </c>
      <c r="G69" s="39" t="s">
        <v>75</v>
      </c>
      <c r="H69" s="40">
        <v>5.33</v>
      </c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</row>
    <row r="70" spans="1:21" s="45" customFormat="1" ht="24">
      <c r="A70" s="37">
        <f>MAX($A$11:A69)+1</f>
        <v>60</v>
      </c>
      <c r="B70" s="46" t="s">
        <v>625</v>
      </c>
      <c r="C70" s="248">
        <v>-1</v>
      </c>
      <c r="D70" s="248">
        <v>2</v>
      </c>
      <c r="E70" s="38" t="s">
        <v>637</v>
      </c>
      <c r="F70" s="38" t="s">
        <v>352</v>
      </c>
      <c r="G70" s="39" t="s">
        <v>75</v>
      </c>
      <c r="H70" s="40">
        <v>5.18</v>
      </c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</row>
    <row r="71" spans="1:21" s="45" customFormat="1" ht="24">
      <c r="A71" s="37">
        <f>MAX($A$11:A70)+1</f>
        <v>61</v>
      </c>
      <c r="B71" s="46" t="s">
        <v>625</v>
      </c>
      <c r="C71" s="248">
        <v>-1</v>
      </c>
      <c r="D71" s="248">
        <v>1</v>
      </c>
      <c r="E71" s="38" t="s">
        <v>494</v>
      </c>
      <c r="F71" s="38" t="s">
        <v>352</v>
      </c>
      <c r="G71" s="39" t="s">
        <v>75</v>
      </c>
      <c r="H71" s="40">
        <v>52.43</v>
      </c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</row>
    <row r="72" spans="1:21" s="45" customFormat="1">
      <c r="A72" s="195"/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</row>
    <row r="73" spans="1:21">
      <c r="I73" s="98"/>
      <c r="L73" s="49"/>
    </row>
    <row r="74" spans="1:21">
      <c r="A74" s="52"/>
      <c r="B74" s="53"/>
      <c r="C74" s="54" t="str">
        <f>"weil "&amp;COUNTA($A:$A)-SUBTOTAL(103,$A:$A)&amp;" Zeile(n) Ausgeblendet"</f>
        <v>weil 0 Zeile(n) Ausgeblendet</v>
      </c>
      <c r="D74" s="53" t="str">
        <f>"oder Abgefiltert sind, Teilsummen:"</f>
        <v>oder Abgefiltert sind, Teilsummen:</v>
      </c>
      <c r="E74" s="54"/>
      <c r="F74" s="54"/>
      <c r="G74" s="55"/>
      <c r="H74" s="56">
        <f>SUBTOTAL(109,H11:H71)</f>
        <v>2236.1799999999998</v>
      </c>
      <c r="I74" s="101"/>
      <c r="J74" s="96" t="s">
        <v>938</v>
      </c>
      <c r="K74" s="57">
        <f>SUBTOTAL(103,I11:I71)</f>
        <v>53</v>
      </c>
      <c r="L74" s="56">
        <f>SUBTOTAL(109,L11:L71)</f>
        <v>319377.10670000006</v>
      </c>
      <c r="M74" s="56">
        <f>SUBTOTAL(109,M11:M71)</f>
        <v>0</v>
      </c>
      <c r="N74" s="58"/>
      <c r="O74" s="56">
        <f>SUBTOTAL(109,O11:O71)</f>
        <v>0</v>
      </c>
    </row>
    <row r="75" spans="1:21">
      <c r="H75" s="59"/>
      <c r="I75" s="98"/>
      <c r="L75" s="49"/>
    </row>
    <row r="76" spans="1:21">
      <c r="A76" s="60" t="s">
        <v>23</v>
      </c>
      <c r="B76" s="60"/>
      <c r="C76" s="61"/>
      <c r="D76" s="62"/>
      <c r="E76" s="62"/>
      <c r="F76" s="63"/>
      <c r="G76" s="64"/>
      <c r="H76" s="65"/>
      <c r="I76" s="99"/>
      <c r="J76" s="99"/>
      <c r="K76" s="65"/>
      <c r="L76" s="65"/>
      <c r="M76" s="65"/>
      <c r="N76" s="65"/>
      <c r="O76" s="65"/>
    </row>
    <row r="77" spans="1:21" ht="6" customHeight="1">
      <c r="A77" s="60"/>
      <c r="B77" s="60"/>
      <c r="C77" s="61"/>
      <c r="D77" s="62"/>
      <c r="E77" s="62"/>
      <c r="F77" s="63"/>
      <c r="G77" s="64"/>
      <c r="H77" s="65"/>
      <c r="I77" s="99"/>
      <c r="J77" s="99"/>
      <c r="K77" s="65"/>
      <c r="L77" s="65"/>
      <c r="M77" s="65"/>
      <c r="N77" s="65"/>
      <c r="O77" s="65"/>
    </row>
    <row r="78" spans="1:21">
      <c r="A78" s="47" t="s">
        <v>24</v>
      </c>
      <c r="B78" s="47" t="s">
        <v>25</v>
      </c>
      <c r="D78" s="29" t="s">
        <v>26</v>
      </c>
      <c r="E78" s="66" t="s">
        <v>27</v>
      </c>
      <c r="J78" s="29"/>
      <c r="K78" s="49"/>
      <c r="L78" s="49"/>
      <c r="M78" s="49"/>
      <c r="N78" s="49"/>
      <c r="O78" s="49"/>
    </row>
    <row r="79" spans="1:21">
      <c r="A79" s="47" t="s">
        <v>12</v>
      </c>
      <c r="B79" s="47" t="s">
        <v>28</v>
      </c>
      <c r="D79" s="29" t="s">
        <v>29</v>
      </c>
      <c r="E79" s="66" t="s">
        <v>30</v>
      </c>
      <c r="J79" s="29"/>
      <c r="K79" s="49"/>
      <c r="L79" s="49"/>
      <c r="M79" s="49"/>
      <c r="N79" s="49"/>
      <c r="O79" s="49"/>
    </row>
    <row r="80" spans="1:21">
      <c r="A80" s="47" t="s">
        <v>31</v>
      </c>
      <c r="B80" s="47" t="s">
        <v>32</v>
      </c>
      <c r="D80" s="62" t="s">
        <v>48</v>
      </c>
      <c r="E80" s="67" t="s">
        <v>49</v>
      </c>
      <c r="J80" s="29"/>
      <c r="K80" s="49"/>
      <c r="L80" s="49"/>
      <c r="M80" s="49"/>
      <c r="N80" s="49"/>
      <c r="O80" s="49"/>
    </row>
    <row r="81" spans="1:15">
      <c r="A81" s="47" t="s">
        <v>33</v>
      </c>
      <c r="B81" s="47" t="s">
        <v>34</v>
      </c>
      <c r="D81" s="68" t="s">
        <v>35</v>
      </c>
      <c r="E81" s="48" t="s">
        <v>36</v>
      </c>
      <c r="J81" s="29"/>
      <c r="K81" s="49"/>
      <c r="L81" s="49"/>
      <c r="M81" s="49"/>
      <c r="N81" s="49"/>
      <c r="O81" s="49"/>
    </row>
    <row r="82" spans="1:15">
      <c r="J82" s="29"/>
      <c r="K82" s="49"/>
      <c r="L82" s="49"/>
      <c r="M82" s="49"/>
      <c r="N82" s="49"/>
      <c r="O82" s="49"/>
    </row>
    <row r="83" spans="1:15">
      <c r="I83" s="97"/>
      <c r="J83" s="97"/>
      <c r="K83" s="24"/>
      <c r="L83" s="24"/>
      <c r="M83" s="24"/>
      <c r="N83" s="24"/>
      <c r="O83" s="24"/>
    </row>
  </sheetData>
  <sheetProtection algorithmName="SHA-512" hashValue="WfTjJS18XzwE0nQKgZ6SpK7F0Z5y/81tzkupjl/kZtS0By725jsOg+tU1CIX/wxsGXymN3UeZ4BGRxtDw2gGMA==" saltValue="fcvJrAi1588a9ouTAiPEOA==" spinCount="100000" sheet="1" objects="1" scenarios="1" formatColumns="0" formatRows="0" autoFilter="0"/>
  <autoFilter ref="A9:U71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59" priority="3">
      <formula>$A$1&lt;&gt;""</formula>
    </cfRule>
  </conditionalFormatting>
  <conditionalFormatting sqref="A74:O74">
    <cfRule type="expression" dxfId="158" priority="2">
      <formula>IF(SUBTOTAL(103,$A:$A)=COUNTA($A:$A),TRUE,FALSE)</formula>
    </cfRule>
  </conditionalFormatting>
  <conditionalFormatting sqref="B11:I25 B26:H26 B27:I63 B64:H67 B68:I68 B69:H71">
    <cfRule type="expression" dxfId="157" priority="4">
      <formula>AND(NOT(ISBLANK($E$8)),SEARCH($E$8,$B11&amp;$C11&amp;$D11&amp;$E11&amp;$F11&amp;$G11&amp;$H11))</formula>
    </cfRule>
    <cfRule type="expression" dxfId="156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55" priority="1">
      <formula>F4&lt;&gt;""</formula>
    </cfRule>
  </conditionalFormatting>
  <conditionalFormatting sqref="K4">
    <cfRule type="expression" dxfId="154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E7E5-4797-4F2E-B8FF-8879D84ED42B}">
  <sheetPr>
    <tabColor theme="5" tint="0.59999389629810485"/>
    <pageSetUpPr fitToPage="1"/>
  </sheetPr>
  <dimension ref="A1:U69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IF(OR(COUNTIF(K11:K57,"&gt;0")&lt;&gt;COUNT(I11:I57),$O$5=""),"Das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638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929</v>
      </c>
      <c r="C5" s="241"/>
      <c r="D5" s="205" t="s">
        <v>46</v>
      </c>
      <c r="E5" s="209" t="str" cm="1">
        <f t="array" aca="1" ref="E5" ca="1">MID(CELL("dateiname",A2),FIND("]",CELL("dateiname",A2))+7,2)</f>
        <v>7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185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COUNTA(I11:I57)</f>
        <v>40</v>
      </c>
      <c r="P7" s="227"/>
      <c r="Q7" s="227"/>
      <c r="R7" s="227"/>
      <c r="S7" s="227"/>
      <c r="T7" s="226" t="s">
        <v>329</v>
      </c>
      <c r="U7" s="229">
        <f>COUNTA(P11:P57)</f>
        <v>30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SUM(H11:H57)</f>
        <v>1296.8899999999999</v>
      </c>
      <c r="I10" s="201"/>
      <c r="J10" s="200" t="s">
        <v>59</v>
      </c>
      <c r="K10" s="202">
        <f>IFERROR(L10/M10,0)</f>
        <v>0</v>
      </c>
      <c r="L10" s="203">
        <f>SUM(L11:L57)</f>
        <v>137956.64500000002</v>
      </c>
      <c r="M10" s="203">
        <f>SUM(M11:M57)</f>
        <v>0</v>
      </c>
      <c r="N10" s="199"/>
      <c r="O10" s="203">
        <f>SUM(O11:O57)</f>
        <v>0</v>
      </c>
      <c r="P10" s="200" t="s">
        <v>59</v>
      </c>
      <c r="Q10" s="202">
        <f>IFERROR(R10/S10,0)</f>
        <v>0</v>
      </c>
      <c r="R10" s="203">
        <f>SUM(R11:R57)</f>
        <v>1008.66</v>
      </c>
      <c r="S10" s="203">
        <f>SUM(S11:S57)</f>
        <v>0</v>
      </c>
      <c r="T10" s="199"/>
      <c r="U10" s="203">
        <f>SUM(U11:U57)</f>
        <v>0</v>
      </c>
    </row>
    <row r="11" spans="1:21" s="45" customFormat="1">
      <c r="A11" s="37">
        <v>1</v>
      </c>
      <c r="B11" s="46" t="s">
        <v>638</v>
      </c>
      <c r="C11" s="248">
        <v>0</v>
      </c>
      <c r="D11" s="248"/>
      <c r="E11" s="38" t="s">
        <v>147</v>
      </c>
      <c r="F11" s="38" t="s">
        <v>72</v>
      </c>
      <c r="G11" s="39" t="s">
        <v>42</v>
      </c>
      <c r="H11" s="40">
        <v>12.2</v>
      </c>
      <c r="I11" s="39">
        <v>0.23</v>
      </c>
      <c r="J11" s="41">
        <v>12</v>
      </c>
      <c r="K11" s="42"/>
      <c r="L11" s="43">
        <f t="shared" ref="L11:L56" si="0">H11*J11</f>
        <v>146.39999999999998</v>
      </c>
      <c r="M11" s="43">
        <f t="shared" ref="M11:M56" si="1">IFERROR(L11/K11,0)</f>
        <v>0</v>
      </c>
      <c r="N11" s="44">
        <f t="shared" ref="N11:N56" si="2">IF(O11&gt;0,O11/J11,0)</f>
        <v>0</v>
      </c>
      <c r="O11" s="43">
        <f t="shared" ref="O11" si="3">ROUND(M11*SVS_UR_1_1,2)</f>
        <v>0</v>
      </c>
      <c r="P11" s="138"/>
      <c r="Q11" s="138"/>
      <c r="R11" s="138"/>
      <c r="S11" s="138"/>
      <c r="T11" s="138"/>
      <c r="U11" s="138"/>
    </row>
    <row r="12" spans="1:21" s="45" customFormat="1">
      <c r="A12" s="37">
        <f>MAX($A$11:A11)+1</f>
        <v>2</v>
      </c>
      <c r="B12" s="46" t="s">
        <v>638</v>
      </c>
      <c r="C12" s="248">
        <v>0</v>
      </c>
      <c r="D12" s="248"/>
      <c r="E12" s="38" t="s">
        <v>147</v>
      </c>
      <c r="F12" s="38" t="s">
        <v>72</v>
      </c>
      <c r="G12" s="39" t="s">
        <v>42</v>
      </c>
      <c r="H12" s="40">
        <v>12.2</v>
      </c>
      <c r="I12" s="39">
        <v>0.23</v>
      </c>
      <c r="J12" s="41">
        <v>12</v>
      </c>
      <c r="K12" s="42"/>
      <c r="L12" s="43">
        <f t="shared" si="0"/>
        <v>146.39999999999998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138"/>
      <c r="Q12" s="138"/>
      <c r="R12" s="138"/>
      <c r="S12" s="138"/>
      <c r="T12" s="138"/>
      <c r="U12" s="138"/>
    </row>
    <row r="13" spans="1:21" s="45" customFormat="1">
      <c r="A13" s="37">
        <f>MAX($A$11:A12)+1</f>
        <v>3</v>
      </c>
      <c r="B13" s="46" t="s">
        <v>638</v>
      </c>
      <c r="C13" s="248">
        <v>0</v>
      </c>
      <c r="D13" s="248"/>
      <c r="E13" s="38" t="s">
        <v>146</v>
      </c>
      <c r="F13" s="38" t="s">
        <v>69</v>
      </c>
      <c r="G13" s="39" t="s">
        <v>88</v>
      </c>
      <c r="H13" s="40">
        <v>12.2</v>
      </c>
      <c r="I13" s="39">
        <v>5</v>
      </c>
      <c r="J13" s="41">
        <v>187.75</v>
      </c>
      <c r="K13" s="42"/>
      <c r="L13" s="43">
        <f t="shared" si="0"/>
        <v>2290.5499999999997</v>
      </c>
      <c r="M13" s="43">
        <f t="shared" si="1"/>
        <v>0</v>
      </c>
      <c r="N13" s="44">
        <f t="shared" si="2"/>
        <v>0</v>
      </c>
      <c r="O13" s="43">
        <f t="shared" ref="O13" si="4">ROUND(M13*SVS_UR_1_1,2)</f>
        <v>0</v>
      </c>
      <c r="P13" s="41">
        <f t="shared" ref="P13:P51" si="5">IF(I13&gt;=1,1,0)</f>
        <v>1</v>
      </c>
      <c r="Q13" s="42"/>
      <c r="R13" s="43">
        <f t="shared" ref="R13:R51" si="6">H13*P13</f>
        <v>12.2</v>
      </c>
      <c r="S13" s="43">
        <f t="shared" ref="S13:S51" si="7">IFERROR(R13/Q13,0)</f>
        <v>0</v>
      </c>
      <c r="T13" s="44">
        <f t="shared" ref="T13:T51" si="8">IF(U13&gt;0,U13/P13,0)</f>
        <v>0</v>
      </c>
      <c r="U13" s="43" cm="1">
        <f t="array" ref="U13">ROUND(S13*SVS_GrR_1_1,2)</f>
        <v>0</v>
      </c>
    </row>
    <row r="14" spans="1:21" s="45" customFormat="1">
      <c r="A14" s="37">
        <f>MAX($A$11:A13)+1</f>
        <v>4</v>
      </c>
      <c r="B14" s="46" t="s">
        <v>638</v>
      </c>
      <c r="C14" s="248">
        <v>0</v>
      </c>
      <c r="D14" s="248"/>
      <c r="E14" s="38" t="s">
        <v>146</v>
      </c>
      <c r="F14" s="38" t="s">
        <v>69</v>
      </c>
      <c r="G14" s="39" t="s">
        <v>88</v>
      </c>
      <c r="H14" s="40">
        <v>12.2</v>
      </c>
      <c r="I14" s="39">
        <v>5</v>
      </c>
      <c r="J14" s="41">
        <v>187.75</v>
      </c>
      <c r="K14" s="42"/>
      <c r="L14" s="43">
        <f t="shared" si="0"/>
        <v>2290.5499999999997</v>
      </c>
      <c r="M14" s="43">
        <f t="shared" si="1"/>
        <v>0</v>
      </c>
      <c r="N14" s="44">
        <f t="shared" si="2"/>
        <v>0</v>
      </c>
      <c r="O14" s="43">
        <f t="shared" ref="O14" si="9">ROUND(M14*SVS_UR_1_1,2)</f>
        <v>0</v>
      </c>
      <c r="P14" s="41">
        <f t="shared" si="5"/>
        <v>1</v>
      </c>
      <c r="Q14" s="42"/>
      <c r="R14" s="43">
        <f t="shared" si="6"/>
        <v>12.2</v>
      </c>
      <c r="S14" s="43">
        <f t="shared" si="7"/>
        <v>0</v>
      </c>
      <c r="T14" s="44">
        <f t="shared" si="8"/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46" t="s">
        <v>638</v>
      </c>
      <c r="C15" s="248">
        <v>0</v>
      </c>
      <c r="D15" s="248"/>
      <c r="E15" s="38" t="s">
        <v>147</v>
      </c>
      <c r="F15" s="38" t="s">
        <v>69</v>
      </c>
      <c r="G15" s="39" t="s">
        <v>42</v>
      </c>
      <c r="H15" s="40">
        <v>12.2</v>
      </c>
      <c r="I15" s="39">
        <v>0.23</v>
      </c>
      <c r="J15" s="41">
        <v>12</v>
      </c>
      <c r="K15" s="42"/>
      <c r="L15" s="43">
        <f t="shared" si="0"/>
        <v>146.39999999999998</v>
      </c>
      <c r="M15" s="43">
        <f t="shared" si="1"/>
        <v>0</v>
      </c>
      <c r="N15" s="44">
        <f t="shared" si="2"/>
        <v>0</v>
      </c>
      <c r="O15" s="43">
        <f t="shared" ref="O15" si="10">ROUND(M15*SVS_UR_1_1,2)</f>
        <v>0</v>
      </c>
      <c r="P15" s="138"/>
      <c r="Q15" s="138"/>
      <c r="R15" s="138"/>
      <c r="S15" s="138"/>
      <c r="T15" s="138"/>
      <c r="U15" s="138"/>
    </row>
    <row r="16" spans="1:21" s="45" customFormat="1">
      <c r="A16" s="37">
        <f>MAX($A$11:A15)+1</f>
        <v>6</v>
      </c>
      <c r="B16" s="46" t="s">
        <v>638</v>
      </c>
      <c r="C16" s="248">
        <v>0</v>
      </c>
      <c r="D16" s="248"/>
      <c r="E16" s="38" t="s">
        <v>147</v>
      </c>
      <c r="F16" s="38" t="s">
        <v>69</v>
      </c>
      <c r="G16" s="39" t="s">
        <v>42</v>
      </c>
      <c r="H16" s="40">
        <v>12.2</v>
      </c>
      <c r="I16" s="39">
        <v>0.23</v>
      </c>
      <c r="J16" s="41">
        <v>12</v>
      </c>
      <c r="K16" s="42"/>
      <c r="L16" s="43">
        <f t="shared" si="0"/>
        <v>146.39999999999998</v>
      </c>
      <c r="M16" s="43">
        <f t="shared" si="1"/>
        <v>0</v>
      </c>
      <c r="N16" s="44">
        <f t="shared" si="2"/>
        <v>0</v>
      </c>
      <c r="O16" s="43">
        <f t="shared" ref="O16" si="11">ROUND(M16*SVS_UR_1_1,2)</f>
        <v>0</v>
      </c>
      <c r="P16" s="138"/>
      <c r="Q16" s="138"/>
      <c r="R16" s="138"/>
      <c r="S16" s="138"/>
      <c r="T16" s="138"/>
      <c r="U16" s="138"/>
    </row>
    <row r="17" spans="1:21" s="45" customFormat="1">
      <c r="A17" s="37">
        <f>MAX($A$11:A16)+1</f>
        <v>7</v>
      </c>
      <c r="B17" s="46" t="s">
        <v>638</v>
      </c>
      <c r="C17" s="248">
        <v>0</v>
      </c>
      <c r="D17" s="248"/>
      <c r="E17" s="38" t="s">
        <v>147</v>
      </c>
      <c r="F17" s="38" t="s">
        <v>69</v>
      </c>
      <c r="G17" s="39" t="s">
        <v>42</v>
      </c>
      <c r="H17" s="40">
        <v>5.93</v>
      </c>
      <c r="I17" s="39">
        <v>0.23</v>
      </c>
      <c r="J17" s="41">
        <v>12</v>
      </c>
      <c r="K17" s="42"/>
      <c r="L17" s="43">
        <f t="shared" si="0"/>
        <v>71.16</v>
      </c>
      <c r="M17" s="43">
        <f t="shared" si="1"/>
        <v>0</v>
      </c>
      <c r="N17" s="44">
        <f t="shared" si="2"/>
        <v>0</v>
      </c>
      <c r="O17" s="43">
        <f t="shared" ref="O17" si="12">ROUND(M17*SVS_UR_1_1,2)</f>
        <v>0</v>
      </c>
      <c r="P17" s="138"/>
      <c r="Q17" s="138"/>
      <c r="R17" s="138"/>
      <c r="S17" s="138"/>
      <c r="T17" s="138"/>
      <c r="U17" s="138"/>
    </row>
    <row r="18" spans="1:21" s="45" customFormat="1">
      <c r="A18" s="37">
        <f>MAX($A$11:A17)+1</f>
        <v>8</v>
      </c>
      <c r="B18" s="46" t="s">
        <v>638</v>
      </c>
      <c r="C18" s="248">
        <v>0</v>
      </c>
      <c r="D18" s="248"/>
      <c r="E18" s="38" t="s">
        <v>84</v>
      </c>
      <c r="F18" s="38" t="s">
        <v>69</v>
      </c>
      <c r="G18" s="39" t="s">
        <v>83</v>
      </c>
      <c r="H18" s="40">
        <v>3.37</v>
      </c>
      <c r="I18" s="39">
        <v>5</v>
      </c>
      <c r="J18" s="41">
        <v>187.75</v>
      </c>
      <c r="K18" s="42"/>
      <c r="L18" s="43">
        <f t="shared" si="0"/>
        <v>632.71749999999997</v>
      </c>
      <c r="M18" s="43">
        <f t="shared" si="1"/>
        <v>0</v>
      </c>
      <c r="N18" s="44">
        <f t="shared" si="2"/>
        <v>0</v>
      </c>
      <c r="O18" s="43">
        <f t="shared" ref="O18" si="13">ROUND(M18*SVS_UR_1_1,2)</f>
        <v>0</v>
      </c>
      <c r="P18" s="41">
        <f t="shared" si="5"/>
        <v>1</v>
      </c>
      <c r="Q18" s="42"/>
      <c r="R18" s="43">
        <f t="shared" si="6"/>
        <v>3.37</v>
      </c>
      <c r="S18" s="43">
        <f t="shared" si="7"/>
        <v>0</v>
      </c>
      <c r="T18" s="44">
        <f t="shared" si="8"/>
        <v>0</v>
      </c>
      <c r="U18" s="43" cm="1">
        <f t="array" ref="U18">ROUND(S18*SVS_GrR_1_1,2)</f>
        <v>0</v>
      </c>
    </row>
    <row r="19" spans="1:21" s="45" customFormat="1">
      <c r="A19" s="37">
        <f>MAX($A$11:A18)+1</f>
        <v>9</v>
      </c>
      <c r="B19" s="46" t="s">
        <v>638</v>
      </c>
      <c r="C19" s="248">
        <v>0</v>
      </c>
      <c r="D19" s="248"/>
      <c r="E19" s="38" t="s">
        <v>209</v>
      </c>
      <c r="F19" s="38" t="s">
        <v>69</v>
      </c>
      <c r="G19" s="39" t="s">
        <v>75</v>
      </c>
      <c r="H19" s="40">
        <v>4.5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1" s="45" customFormat="1">
      <c r="A20" s="37">
        <f>MAX($A$11:A19)+1</f>
        <v>10</v>
      </c>
      <c r="B20" s="46" t="s">
        <v>638</v>
      </c>
      <c r="C20" s="248">
        <v>0</v>
      </c>
      <c r="D20" s="248"/>
      <c r="E20" s="38" t="s">
        <v>146</v>
      </c>
      <c r="F20" s="38" t="s">
        <v>69</v>
      </c>
      <c r="G20" s="39" t="s">
        <v>88</v>
      </c>
      <c r="H20" s="40">
        <v>3.09</v>
      </c>
      <c r="I20" s="39">
        <v>5</v>
      </c>
      <c r="J20" s="41">
        <v>187.75</v>
      </c>
      <c r="K20" s="42"/>
      <c r="L20" s="43">
        <f t="shared" si="0"/>
        <v>580.14749999999992</v>
      </c>
      <c r="M20" s="43">
        <f t="shared" si="1"/>
        <v>0</v>
      </c>
      <c r="N20" s="44">
        <f t="shared" si="2"/>
        <v>0</v>
      </c>
      <c r="O20" s="43">
        <f t="shared" ref="O20" si="14">ROUND(M20*SVS_UR_1_1,2)</f>
        <v>0</v>
      </c>
      <c r="P20" s="41">
        <f t="shared" si="5"/>
        <v>1</v>
      </c>
      <c r="Q20" s="42"/>
      <c r="R20" s="43">
        <f t="shared" si="6"/>
        <v>3.09</v>
      </c>
      <c r="S20" s="43">
        <f t="shared" si="7"/>
        <v>0</v>
      </c>
      <c r="T20" s="44">
        <f t="shared" si="8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46" t="s">
        <v>638</v>
      </c>
      <c r="C21" s="248">
        <v>0</v>
      </c>
      <c r="D21" s="248"/>
      <c r="E21" s="38" t="s">
        <v>146</v>
      </c>
      <c r="F21" s="38" t="s">
        <v>69</v>
      </c>
      <c r="G21" s="39" t="s">
        <v>88</v>
      </c>
      <c r="H21" s="40">
        <v>4.53</v>
      </c>
      <c r="I21" s="39">
        <v>5</v>
      </c>
      <c r="J21" s="41">
        <v>187.75</v>
      </c>
      <c r="K21" s="42"/>
      <c r="L21" s="43">
        <f t="shared" si="0"/>
        <v>850.50750000000005</v>
      </c>
      <c r="M21" s="43">
        <f t="shared" si="1"/>
        <v>0</v>
      </c>
      <c r="N21" s="44">
        <f t="shared" si="2"/>
        <v>0</v>
      </c>
      <c r="O21" s="43">
        <f t="shared" ref="O21" si="15">ROUND(M21*SVS_UR_1_1,2)</f>
        <v>0</v>
      </c>
      <c r="P21" s="41">
        <f t="shared" si="5"/>
        <v>1</v>
      </c>
      <c r="Q21" s="42"/>
      <c r="R21" s="43">
        <f t="shared" si="6"/>
        <v>4.53</v>
      </c>
      <c r="S21" s="43">
        <f t="shared" si="7"/>
        <v>0</v>
      </c>
      <c r="T21" s="44">
        <f t="shared" si="8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638</v>
      </c>
      <c r="C22" s="248">
        <v>0</v>
      </c>
      <c r="D22" s="248">
        <v>13</v>
      </c>
      <c r="E22" s="38" t="s">
        <v>82</v>
      </c>
      <c r="F22" s="38" t="s">
        <v>69</v>
      </c>
      <c r="G22" s="39" t="s">
        <v>81</v>
      </c>
      <c r="H22" s="40">
        <v>1.46</v>
      </c>
      <c r="I22" s="39">
        <v>5</v>
      </c>
      <c r="J22" s="41">
        <v>187.75</v>
      </c>
      <c r="K22" s="42"/>
      <c r="L22" s="43">
        <f t="shared" si="0"/>
        <v>274.11500000000001</v>
      </c>
      <c r="M22" s="43">
        <f t="shared" si="1"/>
        <v>0</v>
      </c>
      <c r="N22" s="44">
        <f t="shared" si="2"/>
        <v>0</v>
      </c>
      <c r="O22" s="43">
        <f t="shared" ref="O22" si="16">ROUND(M22*SVS_UR_1_1,2)</f>
        <v>0</v>
      </c>
      <c r="P22" s="41">
        <f t="shared" si="5"/>
        <v>1</v>
      </c>
      <c r="Q22" s="42"/>
      <c r="R22" s="43">
        <f t="shared" si="6"/>
        <v>1.46</v>
      </c>
      <c r="S22" s="43">
        <f t="shared" si="7"/>
        <v>0</v>
      </c>
      <c r="T22" s="44">
        <f t="shared" si="8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638</v>
      </c>
      <c r="C23" s="248">
        <v>0</v>
      </c>
      <c r="D23" s="248">
        <v>12</v>
      </c>
      <c r="E23" s="38" t="s">
        <v>82</v>
      </c>
      <c r="F23" s="38" t="s">
        <v>69</v>
      </c>
      <c r="G23" s="39" t="s">
        <v>81</v>
      </c>
      <c r="H23" s="40">
        <v>2.65</v>
      </c>
      <c r="I23" s="39">
        <v>5</v>
      </c>
      <c r="J23" s="41">
        <v>187.75</v>
      </c>
      <c r="K23" s="42"/>
      <c r="L23" s="43">
        <f t="shared" si="0"/>
        <v>497.53749999999997</v>
      </c>
      <c r="M23" s="43">
        <f t="shared" si="1"/>
        <v>0</v>
      </c>
      <c r="N23" s="44">
        <f t="shared" si="2"/>
        <v>0</v>
      </c>
      <c r="O23" s="43">
        <f t="shared" ref="O23" si="17">ROUND(M23*SVS_UR_1_1,2)</f>
        <v>0</v>
      </c>
      <c r="P23" s="41">
        <f t="shared" si="5"/>
        <v>1</v>
      </c>
      <c r="Q23" s="42"/>
      <c r="R23" s="43">
        <f t="shared" si="6"/>
        <v>2.65</v>
      </c>
      <c r="S23" s="43">
        <f t="shared" si="7"/>
        <v>0</v>
      </c>
      <c r="T23" s="44">
        <f t="shared" si="8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638</v>
      </c>
      <c r="C24" s="248">
        <v>0</v>
      </c>
      <c r="D24" s="248"/>
      <c r="E24" s="38" t="s">
        <v>82</v>
      </c>
      <c r="F24" s="38" t="s">
        <v>69</v>
      </c>
      <c r="G24" s="39" t="s">
        <v>81</v>
      </c>
      <c r="H24" s="40">
        <v>2.08</v>
      </c>
      <c r="I24" s="39">
        <v>5</v>
      </c>
      <c r="J24" s="41">
        <v>187.75</v>
      </c>
      <c r="K24" s="42"/>
      <c r="L24" s="43">
        <f t="shared" si="0"/>
        <v>390.52000000000004</v>
      </c>
      <c r="M24" s="43">
        <f t="shared" si="1"/>
        <v>0</v>
      </c>
      <c r="N24" s="44">
        <f t="shared" si="2"/>
        <v>0</v>
      </c>
      <c r="O24" s="43">
        <f t="shared" ref="O24" si="18">ROUND(M24*SVS_UR_1_1,2)</f>
        <v>0</v>
      </c>
      <c r="P24" s="41">
        <f t="shared" si="5"/>
        <v>1</v>
      </c>
      <c r="Q24" s="42"/>
      <c r="R24" s="43">
        <f t="shared" si="6"/>
        <v>2.08</v>
      </c>
      <c r="S24" s="43">
        <f t="shared" si="7"/>
        <v>0</v>
      </c>
      <c r="T24" s="44">
        <f t="shared" si="8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46" t="s">
        <v>638</v>
      </c>
      <c r="C25" s="248">
        <v>0</v>
      </c>
      <c r="D25" s="248"/>
      <c r="E25" s="38" t="s">
        <v>349</v>
      </c>
      <c r="F25" s="38" t="s">
        <v>69</v>
      </c>
      <c r="G25" s="39" t="s">
        <v>81</v>
      </c>
      <c r="H25" s="40">
        <v>112.18</v>
      </c>
      <c r="I25" s="39">
        <v>5</v>
      </c>
      <c r="J25" s="41">
        <v>187.75</v>
      </c>
      <c r="K25" s="42"/>
      <c r="L25" s="43">
        <f t="shared" si="0"/>
        <v>21061.795000000002</v>
      </c>
      <c r="M25" s="43">
        <f t="shared" si="1"/>
        <v>0</v>
      </c>
      <c r="N25" s="44">
        <f t="shared" si="2"/>
        <v>0</v>
      </c>
      <c r="O25" s="43">
        <f t="shared" ref="O25" si="19">ROUND(M25*SVS_UR_1_1,2)</f>
        <v>0</v>
      </c>
      <c r="P25" s="41">
        <f t="shared" si="5"/>
        <v>1</v>
      </c>
      <c r="Q25" s="42"/>
      <c r="R25" s="43">
        <f t="shared" si="6"/>
        <v>112.18</v>
      </c>
      <c r="S25" s="43">
        <f t="shared" si="7"/>
        <v>0</v>
      </c>
      <c r="T25" s="44">
        <f t="shared" si="8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46" t="s">
        <v>638</v>
      </c>
      <c r="C26" s="248">
        <v>0</v>
      </c>
      <c r="D26" s="248"/>
      <c r="E26" s="38" t="s">
        <v>349</v>
      </c>
      <c r="F26" s="38" t="s">
        <v>69</v>
      </c>
      <c r="G26" s="39" t="s">
        <v>81</v>
      </c>
      <c r="H26" s="40">
        <v>91.66</v>
      </c>
      <c r="I26" s="39">
        <v>5</v>
      </c>
      <c r="J26" s="41">
        <v>187.75</v>
      </c>
      <c r="K26" s="42"/>
      <c r="L26" s="43">
        <f t="shared" si="0"/>
        <v>17209.165000000001</v>
      </c>
      <c r="M26" s="43">
        <f t="shared" si="1"/>
        <v>0</v>
      </c>
      <c r="N26" s="44">
        <f t="shared" si="2"/>
        <v>0</v>
      </c>
      <c r="O26" s="43">
        <f t="shared" ref="O26" si="20">ROUND(M26*SVS_UR_1_1,2)</f>
        <v>0</v>
      </c>
      <c r="P26" s="41">
        <f t="shared" si="5"/>
        <v>1</v>
      </c>
      <c r="Q26" s="42"/>
      <c r="R26" s="43">
        <f t="shared" si="6"/>
        <v>91.66</v>
      </c>
      <c r="S26" s="43">
        <f t="shared" si="7"/>
        <v>0</v>
      </c>
      <c r="T26" s="44">
        <f t="shared" si="8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638</v>
      </c>
      <c r="C27" s="248">
        <v>0</v>
      </c>
      <c r="D27" s="248"/>
      <c r="E27" s="38" t="s">
        <v>82</v>
      </c>
      <c r="F27" s="38" t="s">
        <v>69</v>
      </c>
      <c r="G27" s="39" t="s">
        <v>81</v>
      </c>
      <c r="H27" s="40">
        <v>16.27</v>
      </c>
      <c r="I27" s="39">
        <v>5</v>
      </c>
      <c r="J27" s="41">
        <v>187.75</v>
      </c>
      <c r="K27" s="42"/>
      <c r="L27" s="43">
        <f t="shared" si="0"/>
        <v>3054.6925000000001</v>
      </c>
      <c r="M27" s="43">
        <f t="shared" si="1"/>
        <v>0</v>
      </c>
      <c r="N27" s="44">
        <f t="shared" si="2"/>
        <v>0</v>
      </c>
      <c r="O27" s="43">
        <f t="shared" ref="O27" si="21">ROUND(M27*SVS_UR_1_1,2)</f>
        <v>0</v>
      </c>
      <c r="P27" s="41">
        <f t="shared" si="5"/>
        <v>1</v>
      </c>
      <c r="Q27" s="42"/>
      <c r="R27" s="43">
        <f t="shared" si="6"/>
        <v>16.27</v>
      </c>
      <c r="S27" s="43">
        <f t="shared" si="7"/>
        <v>0</v>
      </c>
      <c r="T27" s="44">
        <f t="shared" si="8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638</v>
      </c>
      <c r="C28" s="248">
        <v>0</v>
      </c>
      <c r="D28" s="248"/>
      <c r="E28" s="38" t="s">
        <v>82</v>
      </c>
      <c r="F28" s="38" t="s">
        <v>69</v>
      </c>
      <c r="G28" s="39" t="s">
        <v>81</v>
      </c>
      <c r="H28" s="40">
        <v>20.09</v>
      </c>
      <c r="I28" s="39">
        <v>5</v>
      </c>
      <c r="J28" s="41">
        <v>187.75</v>
      </c>
      <c r="K28" s="42"/>
      <c r="L28" s="43">
        <f t="shared" si="0"/>
        <v>3771.8975</v>
      </c>
      <c r="M28" s="43">
        <f t="shared" si="1"/>
        <v>0</v>
      </c>
      <c r="N28" s="44">
        <f t="shared" si="2"/>
        <v>0</v>
      </c>
      <c r="O28" s="43">
        <f t="shared" ref="O28" si="22">ROUND(M28*SVS_UR_1_1,2)</f>
        <v>0</v>
      </c>
      <c r="P28" s="41">
        <f t="shared" si="5"/>
        <v>1</v>
      </c>
      <c r="Q28" s="42"/>
      <c r="R28" s="43">
        <f t="shared" si="6"/>
        <v>20.09</v>
      </c>
      <c r="S28" s="43">
        <f t="shared" si="7"/>
        <v>0</v>
      </c>
      <c r="T28" s="44">
        <f t="shared" si="8"/>
        <v>0</v>
      </c>
      <c r="U28" s="43" cm="1">
        <f t="array" ref="U28">ROUND(S28*SVS_GrR_1_1,2)</f>
        <v>0</v>
      </c>
    </row>
    <row r="29" spans="1:21" s="45" customFormat="1">
      <c r="A29" s="37">
        <f>MAX($A$11:A28)+1</f>
        <v>19</v>
      </c>
      <c r="B29" s="46" t="s">
        <v>638</v>
      </c>
      <c r="C29" s="248">
        <v>0</v>
      </c>
      <c r="D29" s="248"/>
      <c r="E29" s="38" t="s">
        <v>147</v>
      </c>
      <c r="F29" s="38" t="s">
        <v>73</v>
      </c>
      <c r="G29" s="39" t="s">
        <v>42</v>
      </c>
      <c r="H29" s="40">
        <v>10.74</v>
      </c>
      <c r="I29" s="39">
        <v>0.23</v>
      </c>
      <c r="J29" s="41">
        <v>12</v>
      </c>
      <c r="K29" s="42"/>
      <c r="L29" s="43">
        <f t="shared" si="0"/>
        <v>128.88</v>
      </c>
      <c r="M29" s="43">
        <f t="shared" si="1"/>
        <v>0</v>
      </c>
      <c r="N29" s="44">
        <f t="shared" si="2"/>
        <v>0</v>
      </c>
      <c r="O29" s="43">
        <f t="shared" ref="O29" si="23">ROUND(M29*SVS_UR_1_1,2)</f>
        <v>0</v>
      </c>
      <c r="P29" s="138"/>
      <c r="Q29" s="138"/>
      <c r="R29" s="138"/>
      <c r="S29" s="138"/>
      <c r="T29" s="138"/>
      <c r="U29" s="138"/>
    </row>
    <row r="30" spans="1:21" s="45" customFormat="1">
      <c r="A30" s="37">
        <f>MAX($A$11:A29)+1</f>
        <v>20</v>
      </c>
      <c r="B30" s="46" t="s">
        <v>638</v>
      </c>
      <c r="C30" s="248">
        <v>0</v>
      </c>
      <c r="D30" s="248"/>
      <c r="E30" s="38" t="s">
        <v>96</v>
      </c>
      <c r="F30" s="38" t="s">
        <v>69</v>
      </c>
      <c r="G30" s="39" t="s">
        <v>95</v>
      </c>
      <c r="H30" s="40">
        <v>4.2</v>
      </c>
      <c r="I30" s="39">
        <v>5</v>
      </c>
      <c r="J30" s="41">
        <v>187.75</v>
      </c>
      <c r="K30" s="42"/>
      <c r="L30" s="43">
        <f t="shared" si="0"/>
        <v>788.55000000000007</v>
      </c>
      <c r="M30" s="43">
        <f t="shared" si="1"/>
        <v>0</v>
      </c>
      <c r="N30" s="44">
        <f t="shared" si="2"/>
        <v>0</v>
      </c>
      <c r="O30" s="43">
        <f t="shared" ref="O30" si="24">ROUND(M30*SVS_UR_1_1,2)</f>
        <v>0</v>
      </c>
      <c r="P30" s="41">
        <f t="shared" si="5"/>
        <v>1</v>
      </c>
      <c r="Q30" s="42"/>
      <c r="R30" s="43">
        <f t="shared" si="6"/>
        <v>4.2</v>
      </c>
      <c r="S30" s="43">
        <f t="shared" si="7"/>
        <v>0</v>
      </c>
      <c r="T30" s="44">
        <f t="shared" si="8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46" t="s">
        <v>638</v>
      </c>
      <c r="C31" s="248">
        <v>0</v>
      </c>
      <c r="D31" s="248">
        <v>8</v>
      </c>
      <c r="E31" s="38" t="s">
        <v>365</v>
      </c>
      <c r="F31" s="38" t="s">
        <v>234</v>
      </c>
      <c r="G31" s="39" t="s">
        <v>65</v>
      </c>
      <c r="H31" s="40">
        <v>68.77</v>
      </c>
      <c r="I31" s="39">
        <v>3</v>
      </c>
      <c r="J31" s="41">
        <v>112.65</v>
      </c>
      <c r="K31" s="42"/>
      <c r="L31" s="43">
        <f t="shared" si="0"/>
        <v>7746.9404999999997</v>
      </c>
      <c r="M31" s="43">
        <f t="shared" si="1"/>
        <v>0</v>
      </c>
      <c r="N31" s="44">
        <f t="shared" si="2"/>
        <v>0</v>
      </c>
      <c r="O31" s="43">
        <f t="shared" ref="O31" si="25">ROUND(M31*SVS_UR_1_1,2)</f>
        <v>0</v>
      </c>
      <c r="P31" s="41">
        <f t="shared" si="5"/>
        <v>1</v>
      </c>
      <c r="Q31" s="42"/>
      <c r="R31" s="43">
        <f t="shared" si="6"/>
        <v>68.77</v>
      </c>
      <c r="S31" s="43">
        <f t="shared" si="7"/>
        <v>0</v>
      </c>
      <c r="T31" s="44">
        <f t="shared" si="8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638</v>
      </c>
      <c r="C32" s="248">
        <v>0</v>
      </c>
      <c r="D32" s="248">
        <v>9</v>
      </c>
      <c r="E32" s="38" t="s">
        <v>365</v>
      </c>
      <c r="F32" s="38" t="s">
        <v>234</v>
      </c>
      <c r="G32" s="39" t="s">
        <v>65</v>
      </c>
      <c r="H32" s="40">
        <v>68.77</v>
      </c>
      <c r="I32" s="39">
        <v>3</v>
      </c>
      <c r="J32" s="41">
        <v>112.65</v>
      </c>
      <c r="K32" s="42"/>
      <c r="L32" s="43">
        <f t="shared" si="0"/>
        <v>7746.9404999999997</v>
      </c>
      <c r="M32" s="43">
        <f t="shared" si="1"/>
        <v>0</v>
      </c>
      <c r="N32" s="44">
        <f t="shared" si="2"/>
        <v>0</v>
      </c>
      <c r="O32" s="43">
        <f t="shared" ref="O32" si="26">ROUND(M32*SVS_UR_1_1,2)</f>
        <v>0</v>
      </c>
      <c r="P32" s="41">
        <f t="shared" si="5"/>
        <v>1</v>
      </c>
      <c r="Q32" s="42"/>
      <c r="R32" s="43">
        <f t="shared" si="6"/>
        <v>68.77</v>
      </c>
      <c r="S32" s="43">
        <f t="shared" si="7"/>
        <v>0</v>
      </c>
      <c r="T32" s="44">
        <f t="shared" si="8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46" t="s">
        <v>638</v>
      </c>
      <c r="C33" s="248">
        <v>0</v>
      </c>
      <c r="D33" s="248">
        <v>10</v>
      </c>
      <c r="E33" s="38" t="s">
        <v>365</v>
      </c>
      <c r="F33" s="38" t="s">
        <v>73</v>
      </c>
      <c r="G33" s="39" t="s">
        <v>65</v>
      </c>
      <c r="H33" s="40">
        <v>69.06</v>
      </c>
      <c r="I33" s="39">
        <v>3</v>
      </c>
      <c r="J33" s="41">
        <v>112.65</v>
      </c>
      <c r="K33" s="42"/>
      <c r="L33" s="43">
        <f t="shared" si="0"/>
        <v>7779.6090000000004</v>
      </c>
      <c r="M33" s="43">
        <f t="shared" si="1"/>
        <v>0</v>
      </c>
      <c r="N33" s="44">
        <f t="shared" si="2"/>
        <v>0</v>
      </c>
      <c r="O33" s="43">
        <f t="shared" ref="O33" si="27">ROUND(M33*SVS_UR_1_1,2)</f>
        <v>0</v>
      </c>
      <c r="P33" s="41">
        <f t="shared" si="5"/>
        <v>1</v>
      </c>
      <c r="Q33" s="42"/>
      <c r="R33" s="43">
        <f t="shared" si="6"/>
        <v>69.06</v>
      </c>
      <c r="S33" s="43">
        <f t="shared" si="7"/>
        <v>0</v>
      </c>
      <c r="T33" s="44">
        <f t="shared" si="8"/>
        <v>0</v>
      </c>
      <c r="U33" s="43" cm="1">
        <f t="array" ref="U33">ROUND(S33*SVS_GrR_1_1,2)</f>
        <v>0</v>
      </c>
    </row>
    <row r="34" spans="1:21" s="45" customFormat="1">
      <c r="A34" s="37">
        <f>MAX($A$11:A33)+1</f>
        <v>24</v>
      </c>
      <c r="B34" s="46" t="s">
        <v>638</v>
      </c>
      <c r="C34" s="248">
        <v>1</v>
      </c>
      <c r="D34" s="248"/>
      <c r="E34" s="38" t="s">
        <v>209</v>
      </c>
      <c r="F34" s="38" t="s">
        <v>69</v>
      </c>
      <c r="G34" s="39" t="s">
        <v>75</v>
      </c>
      <c r="H34" s="40">
        <v>6.3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</row>
    <row r="35" spans="1:21" s="45" customFormat="1">
      <c r="A35" s="37">
        <f>MAX($A$11:A34)+1</f>
        <v>25</v>
      </c>
      <c r="B35" s="46" t="s">
        <v>638</v>
      </c>
      <c r="C35" s="248">
        <v>1</v>
      </c>
      <c r="D35" s="248"/>
      <c r="E35" s="38" t="s">
        <v>146</v>
      </c>
      <c r="F35" s="38" t="s">
        <v>69</v>
      </c>
      <c r="G35" s="39" t="s">
        <v>88</v>
      </c>
      <c r="H35" s="40">
        <v>2.34</v>
      </c>
      <c r="I35" s="39">
        <v>5</v>
      </c>
      <c r="J35" s="41">
        <v>187.75</v>
      </c>
      <c r="K35" s="42"/>
      <c r="L35" s="43">
        <f t="shared" si="0"/>
        <v>439.33499999999998</v>
      </c>
      <c r="M35" s="43">
        <f t="shared" si="1"/>
        <v>0</v>
      </c>
      <c r="N35" s="44">
        <f t="shared" si="2"/>
        <v>0</v>
      </c>
      <c r="O35" s="43">
        <f t="shared" ref="O35" si="28">ROUND(M35*SVS_UR_1_1,2)</f>
        <v>0</v>
      </c>
      <c r="P35" s="41">
        <f t="shared" si="5"/>
        <v>1</v>
      </c>
      <c r="Q35" s="42"/>
      <c r="R35" s="43">
        <f t="shared" si="6"/>
        <v>2.34</v>
      </c>
      <c r="S35" s="43">
        <f t="shared" si="7"/>
        <v>0</v>
      </c>
      <c r="T35" s="44">
        <f t="shared" si="8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46" t="s">
        <v>638</v>
      </c>
      <c r="C36" s="248">
        <v>1</v>
      </c>
      <c r="D36" s="248"/>
      <c r="E36" s="38" t="s">
        <v>368</v>
      </c>
      <c r="F36" s="38" t="s">
        <v>69</v>
      </c>
      <c r="G36" s="39" t="s">
        <v>88</v>
      </c>
      <c r="H36" s="40">
        <v>1.1299999999999999</v>
      </c>
      <c r="I36" s="39">
        <v>5</v>
      </c>
      <c r="J36" s="41">
        <v>187.75</v>
      </c>
      <c r="K36" s="42"/>
      <c r="L36" s="43">
        <f t="shared" si="0"/>
        <v>212.15749999999997</v>
      </c>
      <c r="M36" s="43">
        <f t="shared" si="1"/>
        <v>0</v>
      </c>
      <c r="N36" s="44">
        <f t="shared" si="2"/>
        <v>0</v>
      </c>
      <c r="O36" s="43">
        <f t="shared" ref="O36" si="29">ROUND(M36*SVS_UR_1_1,2)</f>
        <v>0</v>
      </c>
      <c r="P36" s="41">
        <f t="shared" si="5"/>
        <v>1</v>
      </c>
      <c r="Q36" s="42"/>
      <c r="R36" s="43">
        <f t="shared" si="6"/>
        <v>1.1299999999999999</v>
      </c>
      <c r="S36" s="43">
        <f t="shared" si="7"/>
        <v>0</v>
      </c>
      <c r="T36" s="44">
        <f t="shared" si="8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638</v>
      </c>
      <c r="C37" s="248">
        <v>1</v>
      </c>
      <c r="D37" s="248"/>
      <c r="E37" s="38" t="s">
        <v>147</v>
      </c>
      <c r="F37" s="38" t="s">
        <v>234</v>
      </c>
      <c r="G37" s="39" t="s">
        <v>42</v>
      </c>
      <c r="H37" s="40">
        <v>16.88</v>
      </c>
      <c r="I37" s="39">
        <v>0.23</v>
      </c>
      <c r="J37" s="41">
        <v>12</v>
      </c>
      <c r="K37" s="42"/>
      <c r="L37" s="43">
        <f t="shared" si="0"/>
        <v>202.56</v>
      </c>
      <c r="M37" s="43">
        <f t="shared" si="1"/>
        <v>0</v>
      </c>
      <c r="N37" s="44">
        <f t="shared" si="2"/>
        <v>0</v>
      </c>
      <c r="O37" s="43">
        <f t="shared" ref="O37" si="30">ROUND(M37*SVS_UR_1_1,2)</f>
        <v>0</v>
      </c>
      <c r="P37" s="138"/>
      <c r="Q37" s="138"/>
      <c r="R37" s="138"/>
      <c r="S37" s="138"/>
      <c r="T37" s="138"/>
      <c r="U37" s="138"/>
    </row>
    <row r="38" spans="1:21" s="45" customFormat="1">
      <c r="A38" s="37">
        <f>MAX($A$11:A37)+1</f>
        <v>28</v>
      </c>
      <c r="B38" s="46" t="s">
        <v>638</v>
      </c>
      <c r="C38" s="248">
        <v>1</v>
      </c>
      <c r="D38" s="248">
        <v>2</v>
      </c>
      <c r="E38" s="38" t="s">
        <v>365</v>
      </c>
      <c r="F38" s="38" t="s">
        <v>234</v>
      </c>
      <c r="G38" s="39" t="s">
        <v>65</v>
      </c>
      <c r="H38" s="40">
        <v>58.39</v>
      </c>
      <c r="I38" s="39">
        <v>3</v>
      </c>
      <c r="J38" s="41">
        <v>112.65</v>
      </c>
      <c r="K38" s="42"/>
      <c r="L38" s="43">
        <f t="shared" si="0"/>
        <v>6577.6335000000008</v>
      </c>
      <c r="M38" s="43">
        <f t="shared" si="1"/>
        <v>0</v>
      </c>
      <c r="N38" s="44">
        <f t="shared" si="2"/>
        <v>0</v>
      </c>
      <c r="O38" s="43">
        <f t="shared" ref="O38" si="31">ROUND(M38*SVS_UR_1_1,2)</f>
        <v>0</v>
      </c>
      <c r="P38" s="41">
        <f t="shared" si="5"/>
        <v>1</v>
      </c>
      <c r="Q38" s="42"/>
      <c r="R38" s="43">
        <f t="shared" si="6"/>
        <v>58.39</v>
      </c>
      <c r="S38" s="43">
        <f t="shared" si="7"/>
        <v>0</v>
      </c>
      <c r="T38" s="44">
        <f t="shared" si="8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46" t="s">
        <v>638</v>
      </c>
      <c r="C39" s="248">
        <v>1</v>
      </c>
      <c r="D39" s="248">
        <v>1</v>
      </c>
      <c r="E39" s="38" t="s">
        <v>79</v>
      </c>
      <c r="F39" s="38" t="s">
        <v>234</v>
      </c>
      <c r="G39" s="39" t="s">
        <v>78</v>
      </c>
      <c r="H39" s="40">
        <v>18.440000000000001</v>
      </c>
      <c r="I39" s="39">
        <v>2</v>
      </c>
      <c r="J39" s="41">
        <v>75.099999999999994</v>
      </c>
      <c r="K39" s="42"/>
      <c r="L39" s="43">
        <f t="shared" si="0"/>
        <v>1384.8440000000001</v>
      </c>
      <c r="M39" s="43">
        <f t="shared" si="1"/>
        <v>0</v>
      </c>
      <c r="N39" s="44">
        <f t="shared" si="2"/>
        <v>0</v>
      </c>
      <c r="O39" s="43">
        <f t="shared" ref="O39" si="32">ROUND(M39*SVS_UR_1_1,2)</f>
        <v>0</v>
      </c>
      <c r="P39" s="41">
        <f t="shared" si="5"/>
        <v>1</v>
      </c>
      <c r="Q39" s="42"/>
      <c r="R39" s="43">
        <f t="shared" si="6"/>
        <v>18.440000000000001</v>
      </c>
      <c r="S39" s="43">
        <f t="shared" si="7"/>
        <v>0</v>
      </c>
      <c r="T39" s="44">
        <f t="shared" si="8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46" t="s">
        <v>638</v>
      </c>
      <c r="C40" s="248">
        <v>1</v>
      </c>
      <c r="D40" s="248">
        <v>3</v>
      </c>
      <c r="E40" s="38" t="s">
        <v>79</v>
      </c>
      <c r="F40" s="38" t="s">
        <v>234</v>
      </c>
      <c r="G40" s="39" t="s">
        <v>78</v>
      </c>
      <c r="H40" s="40">
        <v>18.420000000000002</v>
      </c>
      <c r="I40" s="39">
        <v>2</v>
      </c>
      <c r="J40" s="41">
        <v>75.099999999999994</v>
      </c>
      <c r="K40" s="42"/>
      <c r="L40" s="43">
        <f t="shared" si="0"/>
        <v>1383.3420000000001</v>
      </c>
      <c r="M40" s="43">
        <f t="shared" si="1"/>
        <v>0</v>
      </c>
      <c r="N40" s="44">
        <f t="shared" si="2"/>
        <v>0</v>
      </c>
      <c r="O40" s="43">
        <f t="shared" ref="O40" si="33">ROUND(M40*SVS_UR_1_1,2)</f>
        <v>0</v>
      </c>
      <c r="P40" s="41">
        <f t="shared" si="5"/>
        <v>1</v>
      </c>
      <c r="Q40" s="42"/>
      <c r="R40" s="43">
        <f t="shared" si="6"/>
        <v>18.420000000000002</v>
      </c>
      <c r="S40" s="43">
        <f t="shared" si="7"/>
        <v>0</v>
      </c>
      <c r="T40" s="44">
        <f t="shared" si="8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46" t="s">
        <v>638</v>
      </c>
      <c r="C41" s="248">
        <v>1</v>
      </c>
      <c r="D41" s="248"/>
      <c r="E41" s="38" t="s">
        <v>82</v>
      </c>
      <c r="F41" s="38" t="s">
        <v>69</v>
      </c>
      <c r="G41" s="39" t="s">
        <v>81</v>
      </c>
      <c r="H41" s="40">
        <v>18.5</v>
      </c>
      <c r="I41" s="39">
        <v>3</v>
      </c>
      <c r="J41" s="41">
        <v>112.65</v>
      </c>
      <c r="K41" s="42"/>
      <c r="L41" s="43">
        <f t="shared" si="0"/>
        <v>2084.0250000000001</v>
      </c>
      <c r="M41" s="43">
        <f t="shared" si="1"/>
        <v>0</v>
      </c>
      <c r="N41" s="44">
        <f t="shared" si="2"/>
        <v>0</v>
      </c>
      <c r="O41" s="43">
        <f t="shared" ref="O41" si="34">ROUND(M41*SVS_UR_1_1,2)</f>
        <v>0</v>
      </c>
      <c r="P41" s="41">
        <f t="shared" si="5"/>
        <v>1</v>
      </c>
      <c r="Q41" s="42"/>
      <c r="R41" s="43">
        <f t="shared" si="6"/>
        <v>18.5</v>
      </c>
      <c r="S41" s="43">
        <f t="shared" si="7"/>
        <v>0</v>
      </c>
      <c r="T41" s="44">
        <f t="shared" si="8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46" t="s">
        <v>638</v>
      </c>
      <c r="C42" s="248">
        <v>1</v>
      </c>
      <c r="D42" s="248"/>
      <c r="E42" s="38" t="s">
        <v>54</v>
      </c>
      <c r="F42" s="38" t="s">
        <v>69</v>
      </c>
      <c r="G42" s="39" t="s">
        <v>81</v>
      </c>
      <c r="H42" s="40">
        <v>15.88</v>
      </c>
      <c r="I42" s="39">
        <v>3</v>
      </c>
      <c r="J42" s="41">
        <v>112.65</v>
      </c>
      <c r="K42" s="42"/>
      <c r="L42" s="43">
        <f t="shared" si="0"/>
        <v>1788.8820000000003</v>
      </c>
      <c r="M42" s="43">
        <f t="shared" si="1"/>
        <v>0</v>
      </c>
      <c r="N42" s="44">
        <f t="shared" si="2"/>
        <v>0</v>
      </c>
      <c r="O42" s="43">
        <f t="shared" ref="O42" si="35">ROUND(M42*SVS_UR_1_1,2)</f>
        <v>0</v>
      </c>
      <c r="P42" s="41">
        <f t="shared" si="5"/>
        <v>1</v>
      </c>
      <c r="Q42" s="42"/>
      <c r="R42" s="43">
        <f t="shared" si="6"/>
        <v>15.88</v>
      </c>
      <c r="S42" s="43">
        <f t="shared" si="7"/>
        <v>0</v>
      </c>
      <c r="T42" s="44">
        <f t="shared" si="8"/>
        <v>0</v>
      </c>
      <c r="U42" s="43" cm="1">
        <f t="array" ref="U42">ROUND(S42*SVS_GrR_1_1,2)</f>
        <v>0</v>
      </c>
    </row>
    <row r="43" spans="1:21" s="45" customFormat="1">
      <c r="A43" s="37">
        <f>MAX($A$11:A42)+1</f>
        <v>33</v>
      </c>
      <c r="B43" s="46" t="s">
        <v>638</v>
      </c>
      <c r="C43" s="248">
        <v>1</v>
      </c>
      <c r="D43" s="248">
        <v>4</v>
      </c>
      <c r="E43" s="38" t="s">
        <v>582</v>
      </c>
      <c r="F43" s="38" t="s">
        <v>71</v>
      </c>
      <c r="G43" s="39" t="s">
        <v>40</v>
      </c>
      <c r="H43" s="40">
        <v>24.34</v>
      </c>
      <c r="I43" s="39">
        <v>5</v>
      </c>
      <c r="J43" s="41">
        <v>187.75</v>
      </c>
      <c r="K43" s="42"/>
      <c r="L43" s="43">
        <f t="shared" si="0"/>
        <v>4569.835</v>
      </c>
      <c r="M43" s="43">
        <f t="shared" si="1"/>
        <v>0</v>
      </c>
      <c r="N43" s="44">
        <f t="shared" si="2"/>
        <v>0</v>
      </c>
      <c r="O43" s="43">
        <f t="shared" ref="O43" si="36">ROUND(M43*SVS_UR_1_1,2)</f>
        <v>0</v>
      </c>
      <c r="P43" s="41">
        <f t="shared" si="5"/>
        <v>1</v>
      </c>
      <c r="Q43" s="42"/>
      <c r="R43" s="43">
        <f t="shared" si="6"/>
        <v>24.34</v>
      </c>
      <c r="S43" s="43">
        <f t="shared" si="7"/>
        <v>0</v>
      </c>
      <c r="T43" s="44">
        <f t="shared" si="8"/>
        <v>0</v>
      </c>
      <c r="U43" s="43" cm="1">
        <f t="array" ref="U43">ROUND(S43*SVS_GrR_1_1,2)</f>
        <v>0</v>
      </c>
    </row>
    <row r="44" spans="1:21" s="45" customFormat="1">
      <c r="A44" s="37">
        <f>MAX($A$11:A43)+1</f>
        <v>34</v>
      </c>
      <c r="B44" s="46" t="s">
        <v>638</v>
      </c>
      <c r="C44" s="248">
        <v>1</v>
      </c>
      <c r="D44" s="248"/>
      <c r="E44" s="38" t="s">
        <v>84</v>
      </c>
      <c r="F44" s="38" t="s">
        <v>69</v>
      </c>
      <c r="G44" s="39" t="s">
        <v>83</v>
      </c>
      <c r="H44" s="40">
        <v>15.9</v>
      </c>
      <c r="I44" s="39">
        <v>3</v>
      </c>
      <c r="J44" s="41">
        <v>112.65</v>
      </c>
      <c r="K44" s="42"/>
      <c r="L44" s="43">
        <f t="shared" si="0"/>
        <v>1791.1350000000002</v>
      </c>
      <c r="M44" s="43">
        <f t="shared" si="1"/>
        <v>0</v>
      </c>
      <c r="N44" s="44">
        <f t="shared" si="2"/>
        <v>0</v>
      </c>
      <c r="O44" s="43">
        <f t="shared" ref="O44" si="37">ROUND(M44*SVS_UR_1_1,2)</f>
        <v>0</v>
      </c>
      <c r="P44" s="41">
        <f t="shared" si="5"/>
        <v>1</v>
      </c>
      <c r="Q44" s="42"/>
      <c r="R44" s="43">
        <f t="shared" si="6"/>
        <v>15.9</v>
      </c>
      <c r="S44" s="43">
        <f t="shared" si="7"/>
        <v>0</v>
      </c>
      <c r="T44" s="44">
        <f t="shared" si="8"/>
        <v>0</v>
      </c>
      <c r="U44" s="43" cm="1">
        <f t="array" ref="U44">ROUND(S44*SVS_GrR_1_1,2)</f>
        <v>0</v>
      </c>
    </row>
    <row r="45" spans="1:21" s="45" customFormat="1">
      <c r="A45" s="37">
        <f>MAX($A$11:A44)+1</f>
        <v>35</v>
      </c>
      <c r="B45" s="46" t="s">
        <v>638</v>
      </c>
      <c r="C45" s="248">
        <v>1</v>
      </c>
      <c r="D45" s="248"/>
      <c r="E45" s="38" t="s">
        <v>82</v>
      </c>
      <c r="F45" s="38" t="s">
        <v>69</v>
      </c>
      <c r="G45" s="39" t="s">
        <v>81</v>
      </c>
      <c r="H45" s="40">
        <v>134.59</v>
      </c>
      <c r="I45" s="39">
        <v>3</v>
      </c>
      <c r="J45" s="41">
        <v>112.65</v>
      </c>
      <c r="K45" s="42"/>
      <c r="L45" s="43">
        <f t="shared" si="0"/>
        <v>15161.563500000002</v>
      </c>
      <c r="M45" s="43">
        <f t="shared" si="1"/>
        <v>0</v>
      </c>
      <c r="N45" s="44">
        <f t="shared" si="2"/>
        <v>0</v>
      </c>
      <c r="O45" s="43">
        <f t="shared" ref="O45" si="38">ROUND(M45*SVS_UR_1_1,2)</f>
        <v>0</v>
      </c>
      <c r="P45" s="41">
        <f t="shared" si="5"/>
        <v>1</v>
      </c>
      <c r="Q45" s="42"/>
      <c r="R45" s="43">
        <f t="shared" si="6"/>
        <v>134.59</v>
      </c>
      <c r="S45" s="43">
        <f t="shared" si="7"/>
        <v>0</v>
      </c>
      <c r="T45" s="44">
        <f t="shared" si="8"/>
        <v>0</v>
      </c>
      <c r="U45" s="43" cm="1">
        <f t="array" ref="U45">ROUND(S45*SVS_GrR_1_1,2)</f>
        <v>0</v>
      </c>
    </row>
    <row r="46" spans="1:21" s="45" customFormat="1">
      <c r="A46" s="37">
        <f>MAX($A$11:A45)+1</f>
        <v>36</v>
      </c>
      <c r="B46" s="46" t="s">
        <v>638</v>
      </c>
      <c r="C46" s="248">
        <v>1</v>
      </c>
      <c r="D46" s="248"/>
      <c r="E46" s="38" t="s">
        <v>147</v>
      </c>
      <c r="F46" s="38" t="s">
        <v>69</v>
      </c>
      <c r="G46" s="39" t="s">
        <v>42</v>
      </c>
      <c r="H46" s="40">
        <v>15.11</v>
      </c>
      <c r="I46" s="39">
        <v>0.23</v>
      </c>
      <c r="J46" s="41">
        <v>12</v>
      </c>
      <c r="K46" s="42"/>
      <c r="L46" s="43">
        <f t="shared" si="0"/>
        <v>181.32</v>
      </c>
      <c r="M46" s="43">
        <f t="shared" si="1"/>
        <v>0</v>
      </c>
      <c r="N46" s="44">
        <f t="shared" si="2"/>
        <v>0</v>
      </c>
      <c r="O46" s="43">
        <f t="shared" ref="O46" si="39">ROUND(M46*SVS_UR_1_1,2)</f>
        <v>0</v>
      </c>
      <c r="P46" s="138"/>
      <c r="Q46" s="138"/>
      <c r="R46" s="138"/>
      <c r="S46" s="138"/>
      <c r="T46" s="138"/>
      <c r="U46" s="138"/>
    </row>
    <row r="47" spans="1:21" s="45" customFormat="1">
      <c r="A47" s="37">
        <f>MAX($A$11:A46)+1</f>
        <v>37</v>
      </c>
      <c r="B47" s="46" t="s">
        <v>638</v>
      </c>
      <c r="C47" s="248">
        <v>1</v>
      </c>
      <c r="D47" s="248">
        <v>5</v>
      </c>
      <c r="E47" s="38" t="s">
        <v>365</v>
      </c>
      <c r="F47" s="38" t="s">
        <v>234</v>
      </c>
      <c r="G47" s="39" t="s">
        <v>65</v>
      </c>
      <c r="H47" s="40">
        <v>68.77</v>
      </c>
      <c r="I47" s="39">
        <v>3</v>
      </c>
      <c r="J47" s="41">
        <v>112.65</v>
      </c>
      <c r="K47" s="42"/>
      <c r="L47" s="43">
        <f t="shared" si="0"/>
        <v>7746.9404999999997</v>
      </c>
      <c r="M47" s="43">
        <f t="shared" si="1"/>
        <v>0</v>
      </c>
      <c r="N47" s="44">
        <f t="shared" si="2"/>
        <v>0</v>
      </c>
      <c r="O47" s="43">
        <f t="shared" ref="O47" si="40">ROUND(M47*SVS_UR_1_1,2)</f>
        <v>0</v>
      </c>
      <c r="P47" s="41">
        <f t="shared" si="5"/>
        <v>1</v>
      </c>
      <c r="Q47" s="42"/>
      <c r="R47" s="43">
        <f t="shared" si="6"/>
        <v>68.77</v>
      </c>
      <c r="S47" s="43">
        <f t="shared" si="7"/>
        <v>0</v>
      </c>
      <c r="T47" s="44">
        <f t="shared" si="8"/>
        <v>0</v>
      </c>
      <c r="U47" s="43" cm="1">
        <f t="array" ref="U47">ROUND(S47*SVS_GrR_1_1,2)</f>
        <v>0</v>
      </c>
    </row>
    <row r="48" spans="1:21" s="45" customFormat="1">
      <c r="A48" s="37">
        <f>MAX($A$11:A47)+1</f>
        <v>38</v>
      </c>
      <c r="B48" s="46" t="s">
        <v>638</v>
      </c>
      <c r="C48" s="248">
        <v>1</v>
      </c>
      <c r="D48" s="248">
        <v>6</v>
      </c>
      <c r="E48" s="38" t="s">
        <v>365</v>
      </c>
      <c r="F48" s="38" t="s">
        <v>234</v>
      </c>
      <c r="G48" s="39" t="s">
        <v>65</v>
      </c>
      <c r="H48" s="40">
        <v>68.77</v>
      </c>
      <c r="I48" s="39">
        <v>3</v>
      </c>
      <c r="J48" s="41">
        <v>112.65</v>
      </c>
      <c r="K48" s="42"/>
      <c r="L48" s="43">
        <f t="shared" si="0"/>
        <v>7746.9404999999997</v>
      </c>
      <c r="M48" s="43">
        <f t="shared" si="1"/>
        <v>0</v>
      </c>
      <c r="N48" s="44">
        <f t="shared" si="2"/>
        <v>0</v>
      </c>
      <c r="O48" s="43">
        <f t="shared" ref="O48" si="41">ROUND(M48*SVS_UR_1_1,2)</f>
        <v>0</v>
      </c>
      <c r="P48" s="41">
        <f t="shared" si="5"/>
        <v>1</v>
      </c>
      <c r="Q48" s="42"/>
      <c r="R48" s="43">
        <f t="shared" si="6"/>
        <v>68.77</v>
      </c>
      <c r="S48" s="43">
        <f t="shared" si="7"/>
        <v>0</v>
      </c>
      <c r="T48" s="44">
        <f t="shared" si="8"/>
        <v>0</v>
      </c>
      <c r="U48" s="43" cm="1">
        <f t="array" ref="U48">ROUND(S48*SVS_GrR_1_1,2)</f>
        <v>0</v>
      </c>
    </row>
    <row r="49" spans="1:21" s="45" customFormat="1">
      <c r="A49" s="37">
        <f>MAX($A$11:A48)+1</f>
        <v>39</v>
      </c>
      <c r="B49" s="46" t="s">
        <v>638</v>
      </c>
      <c r="C49" s="248">
        <v>1</v>
      </c>
      <c r="D49" s="248">
        <v>7</v>
      </c>
      <c r="E49" s="38" t="s">
        <v>365</v>
      </c>
      <c r="F49" s="38" t="s">
        <v>234</v>
      </c>
      <c r="G49" s="39" t="s">
        <v>65</v>
      </c>
      <c r="H49" s="40">
        <v>68.77</v>
      </c>
      <c r="I49" s="39">
        <v>3</v>
      </c>
      <c r="J49" s="41">
        <v>112.65</v>
      </c>
      <c r="K49" s="42"/>
      <c r="L49" s="43">
        <f t="shared" si="0"/>
        <v>7746.9404999999997</v>
      </c>
      <c r="M49" s="43">
        <f t="shared" si="1"/>
        <v>0</v>
      </c>
      <c r="N49" s="44">
        <f t="shared" si="2"/>
        <v>0</v>
      </c>
      <c r="O49" s="43">
        <f t="shared" ref="O49" si="42">ROUND(M49*SVS_UR_1_1,2)</f>
        <v>0</v>
      </c>
      <c r="P49" s="41">
        <f t="shared" si="5"/>
        <v>1</v>
      </c>
      <c r="Q49" s="42"/>
      <c r="R49" s="43">
        <f t="shared" si="6"/>
        <v>68.77</v>
      </c>
      <c r="S49" s="43">
        <f t="shared" si="7"/>
        <v>0</v>
      </c>
      <c r="T49" s="44">
        <f t="shared" si="8"/>
        <v>0</v>
      </c>
      <c r="U49" s="43" cm="1">
        <f t="array" ref="U49">ROUND(S49*SVS_GrR_1_1,2)</f>
        <v>0</v>
      </c>
    </row>
    <row r="50" spans="1:21" s="45" customFormat="1">
      <c r="A50" s="37">
        <f>MAX($A$11:A49)+1</f>
        <v>40</v>
      </c>
      <c r="B50" s="46" t="s">
        <v>638</v>
      </c>
      <c r="C50" s="248">
        <v>-1</v>
      </c>
      <c r="D50" s="248"/>
      <c r="E50" s="38" t="s">
        <v>639</v>
      </c>
      <c r="F50" s="38" t="s">
        <v>72</v>
      </c>
      <c r="G50" s="39" t="s">
        <v>75</v>
      </c>
      <c r="H50" s="40">
        <v>29.43</v>
      </c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</row>
    <row r="51" spans="1:21" s="45" customFormat="1">
      <c r="A51" s="37">
        <f>MAX($A$11:A50)+1</f>
        <v>41</v>
      </c>
      <c r="B51" s="46" t="s">
        <v>638</v>
      </c>
      <c r="C51" s="248">
        <v>-1</v>
      </c>
      <c r="D51" s="248"/>
      <c r="E51" s="38" t="s">
        <v>84</v>
      </c>
      <c r="F51" s="38" t="s">
        <v>72</v>
      </c>
      <c r="G51" s="39" t="s">
        <v>83</v>
      </c>
      <c r="H51" s="40">
        <v>1.84</v>
      </c>
      <c r="I51" s="39">
        <v>3</v>
      </c>
      <c r="J51" s="41">
        <v>112.65</v>
      </c>
      <c r="K51" s="42"/>
      <c r="L51" s="43">
        <f t="shared" si="0"/>
        <v>207.27600000000001</v>
      </c>
      <c r="M51" s="43">
        <f t="shared" si="1"/>
        <v>0</v>
      </c>
      <c r="N51" s="44">
        <f t="shared" si="2"/>
        <v>0</v>
      </c>
      <c r="O51" s="43">
        <f t="shared" ref="O51" si="43">ROUND(M51*SVS_UR_1_1,2)</f>
        <v>0</v>
      </c>
      <c r="P51" s="41">
        <f t="shared" si="5"/>
        <v>1</v>
      </c>
      <c r="Q51" s="42"/>
      <c r="R51" s="43">
        <f t="shared" si="6"/>
        <v>1.84</v>
      </c>
      <c r="S51" s="43">
        <f t="shared" si="7"/>
        <v>0</v>
      </c>
      <c r="T51" s="44">
        <f t="shared" si="8"/>
        <v>0</v>
      </c>
      <c r="U51" s="43" cm="1">
        <f t="array" ref="U51">ROUND(S51*SVS_GrR_1_1,2)</f>
        <v>0</v>
      </c>
    </row>
    <row r="52" spans="1:21" s="45" customFormat="1">
      <c r="A52" s="37">
        <f>MAX($A$11:A51)+1</f>
        <v>42</v>
      </c>
      <c r="B52" s="46" t="s">
        <v>638</v>
      </c>
      <c r="C52" s="248">
        <v>-1</v>
      </c>
      <c r="D52" s="248"/>
      <c r="E52" s="38" t="s">
        <v>494</v>
      </c>
      <c r="F52" s="38" t="s">
        <v>72</v>
      </c>
      <c r="G52" s="39" t="s">
        <v>75</v>
      </c>
      <c r="H52" s="40">
        <v>5.0199999999999996</v>
      </c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</row>
    <row r="53" spans="1:21" s="45" customFormat="1">
      <c r="A53" s="37">
        <f>MAX($A$11:A52)+1</f>
        <v>43</v>
      </c>
      <c r="B53" s="46" t="s">
        <v>638</v>
      </c>
      <c r="C53" s="248">
        <v>-1</v>
      </c>
      <c r="D53" s="248">
        <v>13</v>
      </c>
      <c r="E53" s="38" t="s">
        <v>494</v>
      </c>
      <c r="F53" s="38" t="s">
        <v>72</v>
      </c>
      <c r="G53" s="39" t="s">
        <v>75</v>
      </c>
      <c r="H53" s="40">
        <v>22.74</v>
      </c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</row>
    <row r="54" spans="1:21" s="45" customFormat="1">
      <c r="A54" s="37">
        <f>MAX($A$11:A53)+1</f>
        <v>44</v>
      </c>
      <c r="B54" s="46" t="s">
        <v>638</v>
      </c>
      <c r="C54" s="248">
        <v>-1</v>
      </c>
      <c r="D54" s="248"/>
      <c r="E54" s="38" t="s">
        <v>640</v>
      </c>
      <c r="F54" s="38" t="s">
        <v>74</v>
      </c>
      <c r="G54" s="39" t="s">
        <v>75</v>
      </c>
      <c r="H54" s="40">
        <v>20.34</v>
      </c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</row>
    <row r="55" spans="1:21" s="45" customFormat="1">
      <c r="A55" s="37">
        <f>MAX($A$11:A54)+1</f>
        <v>45</v>
      </c>
      <c r="B55" s="46" t="s">
        <v>638</v>
      </c>
      <c r="C55" s="248">
        <v>-1</v>
      </c>
      <c r="D55" s="248"/>
      <c r="E55" s="38" t="s">
        <v>147</v>
      </c>
      <c r="F55" s="38" t="s">
        <v>72</v>
      </c>
      <c r="G55" s="39" t="s">
        <v>42</v>
      </c>
      <c r="H55" s="40">
        <v>18.940000000000001</v>
      </c>
      <c r="I55" s="39">
        <v>0.23</v>
      </c>
      <c r="J55" s="41">
        <v>12</v>
      </c>
      <c r="K55" s="42"/>
      <c r="L55" s="43">
        <f t="shared" si="0"/>
        <v>227.28000000000003</v>
      </c>
      <c r="M55" s="43">
        <f t="shared" si="1"/>
        <v>0</v>
      </c>
      <c r="N55" s="44">
        <f t="shared" si="2"/>
        <v>0</v>
      </c>
      <c r="O55" s="43">
        <f t="shared" ref="O55" si="44">ROUND(M55*SVS_UR_1_1,2)</f>
        <v>0</v>
      </c>
      <c r="P55" s="138"/>
      <c r="Q55" s="138"/>
      <c r="R55" s="138"/>
      <c r="S55" s="138"/>
      <c r="T55" s="138"/>
      <c r="U55" s="138"/>
    </row>
    <row r="56" spans="1:21" s="45" customFormat="1">
      <c r="A56" s="37">
        <f>MAX($A$11:A55)+1</f>
        <v>46</v>
      </c>
      <c r="B56" s="46" t="s">
        <v>638</v>
      </c>
      <c r="C56" s="248">
        <v>-1</v>
      </c>
      <c r="D56" s="248"/>
      <c r="E56" s="38" t="s">
        <v>147</v>
      </c>
      <c r="F56" s="38" t="s">
        <v>74</v>
      </c>
      <c r="G56" s="39" t="s">
        <v>42</v>
      </c>
      <c r="H56" s="40">
        <v>62.73</v>
      </c>
      <c r="I56" s="39">
        <v>0.23</v>
      </c>
      <c r="J56" s="41">
        <v>12</v>
      </c>
      <c r="K56" s="42"/>
      <c r="L56" s="43">
        <f t="shared" si="0"/>
        <v>752.76</v>
      </c>
      <c r="M56" s="43">
        <f t="shared" si="1"/>
        <v>0</v>
      </c>
      <c r="N56" s="44">
        <f t="shared" si="2"/>
        <v>0</v>
      </c>
      <c r="O56" s="43">
        <f t="shared" ref="O56" si="45">ROUND(M56*SVS_UR_1_1,2)</f>
        <v>0</v>
      </c>
      <c r="P56" s="138"/>
      <c r="Q56" s="138"/>
      <c r="R56" s="138"/>
      <c r="S56" s="138"/>
      <c r="T56" s="138"/>
      <c r="U56" s="138"/>
    </row>
    <row r="57" spans="1:21" s="45" customFormat="1">
      <c r="A57" s="37">
        <f>MAX($A$11:A56)+1</f>
        <v>47</v>
      </c>
      <c r="B57" s="46" t="s">
        <v>638</v>
      </c>
      <c r="C57" s="248">
        <v>-2</v>
      </c>
      <c r="D57" s="248">
        <v>13</v>
      </c>
      <c r="E57" s="38" t="s">
        <v>494</v>
      </c>
      <c r="F57" s="38" t="s">
        <v>72</v>
      </c>
      <c r="G57" s="39" t="s">
        <v>75</v>
      </c>
      <c r="H57" s="40">
        <v>20.77</v>
      </c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</row>
    <row r="58" spans="1:21" s="45" customFormat="1">
      <c r="A58" s="195"/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95"/>
      <c r="U58" s="195"/>
    </row>
    <row r="59" spans="1:21">
      <c r="I59" s="98"/>
      <c r="L59" s="49"/>
    </row>
    <row r="60" spans="1:21">
      <c r="A60" s="52"/>
      <c r="B60" s="53"/>
      <c r="C60" s="54" t="str">
        <f>"weil "&amp;COUNTA($A:$A)-SUBTOTAL(103,$A:$A)&amp;" Zeile(n) Ausgeblendet"</f>
        <v>weil 0 Zeile(n) Ausgeblendet</v>
      </c>
      <c r="D60" s="53" t="str">
        <f>"oder Abgefiltert sind, Teilsummen:"</f>
        <v>oder Abgefiltert sind, Teilsummen:</v>
      </c>
      <c r="E60" s="54"/>
      <c r="F60" s="54"/>
      <c r="G60" s="55"/>
      <c r="H60" s="56">
        <f>SUBTOTAL(109,H11:H57)</f>
        <v>1296.8899999999999</v>
      </c>
      <c r="I60" s="101"/>
      <c r="J60" s="96" t="s">
        <v>938</v>
      </c>
      <c r="K60" s="57">
        <f>SUBTOTAL(103,I11:I57)</f>
        <v>40</v>
      </c>
      <c r="L60" s="56">
        <f>SUBTOTAL(109,L11:L57)</f>
        <v>137956.64500000002</v>
      </c>
      <c r="M60" s="56">
        <f>SUBTOTAL(109,M11:M57)</f>
        <v>0</v>
      </c>
      <c r="N60" s="58"/>
      <c r="O60" s="56">
        <f>SUBTOTAL(109,O11:O57)</f>
        <v>0</v>
      </c>
    </row>
    <row r="61" spans="1:21">
      <c r="H61" s="59"/>
      <c r="I61" s="98"/>
      <c r="L61" s="49"/>
    </row>
    <row r="62" spans="1:21">
      <c r="A62" s="60" t="s">
        <v>23</v>
      </c>
      <c r="B62" s="60"/>
      <c r="C62" s="61"/>
      <c r="D62" s="62"/>
      <c r="E62" s="62"/>
      <c r="F62" s="63"/>
      <c r="G62" s="64"/>
      <c r="H62" s="65"/>
      <c r="I62" s="99"/>
      <c r="J62" s="99"/>
      <c r="K62" s="65"/>
      <c r="L62" s="65"/>
      <c r="M62" s="65"/>
      <c r="N62" s="65"/>
      <c r="O62" s="65"/>
    </row>
    <row r="63" spans="1:21" ht="6" customHeight="1">
      <c r="A63" s="60"/>
      <c r="B63" s="60"/>
      <c r="C63" s="61"/>
      <c r="D63" s="62"/>
      <c r="E63" s="62"/>
      <c r="F63" s="63"/>
      <c r="G63" s="64"/>
      <c r="H63" s="65"/>
      <c r="I63" s="99"/>
      <c r="J63" s="99"/>
      <c r="K63" s="65"/>
      <c r="L63" s="65"/>
      <c r="M63" s="65"/>
      <c r="N63" s="65"/>
      <c r="O63" s="65"/>
    </row>
    <row r="64" spans="1:21">
      <c r="A64" s="47" t="s">
        <v>24</v>
      </c>
      <c r="B64" s="47" t="s">
        <v>25</v>
      </c>
      <c r="D64" s="29" t="s">
        <v>26</v>
      </c>
      <c r="E64" s="66" t="s">
        <v>27</v>
      </c>
      <c r="J64" s="29"/>
      <c r="K64" s="49"/>
      <c r="L64" s="49"/>
      <c r="M64" s="49"/>
      <c r="N64" s="49"/>
      <c r="O64" s="49"/>
    </row>
    <row r="65" spans="1:15">
      <c r="A65" s="47" t="s">
        <v>12</v>
      </c>
      <c r="B65" s="47" t="s">
        <v>28</v>
      </c>
      <c r="D65" s="29" t="s">
        <v>29</v>
      </c>
      <c r="E65" s="66" t="s">
        <v>30</v>
      </c>
      <c r="J65" s="29"/>
      <c r="K65" s="49"/>
      <c r="L65" s="49"/>
      <c r="M65" s="49"/>
      <c r="N65" s="49"/>
      <c r="O65" s="49"/>
    </row>
    <row r="66" spans="1:15">
      <c r="A66" s="47" t="s">
        <v>31</v>
      </c>
      <c r="B66" s="47" t="s">
        <v>32</v>
      </c>
      <c r="D66" s="62" t="s">
        <v>48</v>
      </c>
      <c r="E66" s="67" t="s">
        <v>49</v>
      </c>
      <c r="J66" s="29"/>
      <c r="K66" s="49"/>
      <c r="L66" s="49"/>
      <c r="M66" s="49"/>
      <c r="N66" s="49"/>
      <c r="O66" s="49"/>
    </row>
    <row r="67" spans="1:15">
      <c r="A67" s="47" t="s">
        <v>33</v>
      </c>
      <c r="B67" s="47" t="s">
        <v>34</v>
      </c>
      <c r="D67" s="68" t="s">
        <v>35</v>
      </c>
      <c r="E67" s="48" t="s">
        <v>36</v>
      </c>
      <c r="J67" s="29"/>
      <c r="K67" s="49"/>
      <c r="L67" s="49"/>
      <c r="M67" s="49"/>
      <c r="N67" s="49"/>
      <c r="O67" s="49"/>
    </row>
    <row r="68" spans="1:15">
      <c r="J68" s="29"/>
      <c r="K68" s="49"/>
      <c r="L68" s="49"/>
      <c r="M68" s="49"/>
      <c r="N68" s="49"/>
      <c r="O68" s="49"/>
    </row>
    <row r="69" spans="1:15">
      <c r="I69" s="97"/>
      <c r="J69" s="97"/>
      <c r="K69" s="24"/>
      <c r="L69" s="24"/>
      <c r="M69" s="24"/>
      <c r="N69" s="24"/>
      <c r="O69" s="24"/>
    </row>
  </sheetData>
  <sheetProtection algorithmName="SHA-512" hashValue="27D8DbT4xLWgRvEg/zP1p1ZavJDPqPvUvuxPtOS30GSQEt/sG68FI7KTNTgXc/ui4R14ebKl5Hlg/GpqMJ+Imw==" saltValue="v3zzlZjLkGSNtDFZs5PpLg==" spinCount="100000" sheet="1" objects="1" scenarios="1" formatColumns="0" formatRows="0" autoFilter="0"/>
  <autoFilter ref="A9:U57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53" priority="3">
      <formula>$A$1&lt;&gt;""</formula>
    </cfRule>
  </conditionalFormatting>
  <conditionalFormatting sqref="A60:O60">
    <cfRule type="expression" dxfId="152" priority="2">
      <formula>IF(SUBTOTAL(103,$A:$A)=COUNTA($A:$A),TRUE,FALSE)</formula>
    </cfRule>
  </conditionalFormatting>
  <conditionalFormatting sqref="B11:I18 B19:H19 B20:I33 B34:H34 B35:I49 B50:H50 B51:I51 B52:H54 B55:I56 B57:H57">
    <cfRule type="expression" dxfId="151" priority="4">
      <formula>AND(NOT(ISBLANK($E$8)),SEARCH($E$8,$B11&amp;$C11&amp;$D11&amp;$E11&amp;$F11&amp;$G11&amp;$H11))</formula>
    </cfRule>
    <cfRule type="expression" dxfId="150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49" priority="1">
      <formula>F4&lt;&gt;""</formula>
    </cfRule>
  </conditionalFormatting>
  <conditionalFormatting sqref="K4">
    <cfRule type="expression" dxfId="148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EC9C-8B6D-410F-A59B-2AFBD621EA22}">
  <sheetPr>
    <tabColor theme="5" tint="0.59999389629810485"/>
    <pageSetUpPr fitToPage="1"/>
  </sheetPr>
  <dimension ref="A1:U88"/>
  <sheetViews>
    <sheetView showGridLines="0" zoomScaleNormal="100" workbookViewId="0">
      <pane ySplit="10" topLeftCell="A2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IF(OR(COUNTIF(K11:K76,"&gt;0")&lt;&gt;COUNT(I11:I76),$O$5=""),"Das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641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930</v>
      </c>
      <c r="C5" s="241"/>
      <c r="D5" s="205" t="s">
        <v>46</v>
      </c>
      <c r="E5" s="209" t="str" cm="1">
        <f t="array" aca="1" ref="E5" ca="1">MID(CELL("dateiname",A2),FIND("]",CELL("dateiname",A2))+7,2)</f>
        <v>8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200</v>
      </c>
      <c r="P6" s="227"/>
      <c r="Q6" s="227"/>
      <c r="R6" s="227"/>
      <c r="S6" s="227"/>
      <c r="T6" s="224" t="s">
        <v>376</v>
      </c>
      <c r="U6" s="225">
        <v>15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COUNTA(I11:I76)</f>
        <v>58</v>
      </c>
      <c r="P7" s="227"/>
      <c r="Q7" s="227"/>
      <c r="R7" s="227"/>
      <c r="S7" s="227"/>
      <c r="T7" s="226" t="s">
        <v>329</v>
      </c>
      <c r="U7" s="229">
        <f>COUNTA(P11:P76)</f>
        <v>53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SUM(H11:H76)</f>
        <v>1466.3300000000008</v>
      </c>
      <c r="I10" s="201"/>
      <c r="J10" s="200" t="s">
        <v>59</v>
      </c>
      <c r="K10" s="202">
        <f>IFERROR(L10/M10,0)</f>
        <v>0</v>
      </c>
      <c r="L10" s="203">
        <f>SUM(L11:L76)</f>
        <v>189843.92810000002</v>
      </c>
      <c r="M10" s="203">
        <f>SUM(M11:M76)</f>
        <v>0</v>
      </c>
      <c r="N10" s="199"/>
      <c r="O10" s="203">
        <f>SUM(O11:O76)</f>
        <v>0</v>
      </c>
      <c r="P10" s="200" t="s">
        <v>59</v>
      </c>
      <c r="Q10" s="202">
        <f>IFERROR(R10/S10,0)</f>
        <v>0</v>
      </c>
      <c r="R10" s="203">
        <f>SUM(R11:R76)</f>
        <v>1109.2299999999998</v>
      </c>
      <c r="S10" s="203">
        <f>SUM(S11:S76)</f>
        <v>0</v>
      </c>
      <c r="T10" s="199"/>
      <c r="U10" s="203">
        <f>SUM(U11:U76)</f>
        <v>0</v>
      </c>
    </row>
    <row r="11" spans="1:21" s="45" customFormat="1">
      <c r="A11" s="37">
        <v>1</v>
      </c>
      <c r="B11" s="46" t="s">
        <v>641</v>
      </c>
      <c r="C11" s="248">
        <v>0</v>
      </c>
      <c r="D11" s="248">
        <v>45</v>
      </c>
      <c r="E11" s="38" t="s">
        <v>596</v>
      </c>
      <c r="F11" s="38" t="s">
        <v>74</v>
      </c>
      <c r="G11" s="39" t="s">
        <v>75</v>
      </c>
      <c r="H11" s="40">
        <v>9.14</v>
      </c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45" customFormat="1">
      <c r="A12" s="37">
        <f>MAX($A$11:A11)+1</f>
        <v>2</v>
      </c>
      <c r="B12" s="46" t="s">
        <v>641</v>
      </c>
      <c r="C12" s="248">
        <v>0</v>
      </c>
      <c r="D12" s="248">
        <v>44</v>
      </c>
      <c r="E12" s="38" t="s">
        <v>82</v>
      </c>
      <c r="F12" s="38" t="s">
        <v>71</v>
      </c>
      <c r="G12" s="39" t="s">
        <v>81</v>
      </c>
      <c r="H12" s="40">
        <v>11.05</v>
      </c>
      <c r="I12" s="39">
        <v>5</v>
      </c>
      <c r="J12" s="41">
        <v>187.75</v>
      </c>
      <c r="K12" s="42"/>
      <c r="L12" s="43">
        <f t="shared" ref="L12:L74" si="0">H12*J12</f>
        <v>2074.6375000000003</v>
      </c>
      <c r="M12" s="43">
        <f t="shared" ref="M12:M74" si="1">IFERROR(L12/K12,0)</f>
        <v>0</v>
      </c>
      <c r="N12" s="44">
        <f t="shared" ref="N12:N74" si="2">IF(O12&gt;0,O12/J12,0)</f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ref="R12:R74" si="3">H12*P12</f>
        <v>11.05</v>
      </c>
      <c r="S12" s="43">
        <f t="shared" ref="S12:S74" si="4">IFERROR(R12/Q12,0)</f>
        <v>0</v>
      </c>
      <c r="T12" s="44">
        <f t="shared" ref="T12:T74" si="5">IF(U12&gt;0,U12/P12,0)</f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46" t="s">
        <v>641</v>
      </c>
      <c r="C13" s="248">
        <v>0</v>
      </c>
      <c r="D13" s="248">
        <v>43</v>
      </c>
      <c r="E13" s="38" t="s">
        <v>596</v>
      </c>
      <c r="F13" s="38" t="s">
        <v>74</v>
      </c>
      <c r="G13" s="39" t="s">
        <v>75</v>
      </c>
      <c r="H13" s="40">
        <v>9.93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45" customFormat="1">
      <c r="A14" s="37">
        <f>MAX($A$11:A13)+1</f>
        <v>4</v>
      </c>
      <c r="B14" s="46" t="s">
        <v>641</v>
      </c>
      <c r="C14" s="248">
        <v>0</v>
      </c>
      <c r="D14" s="248">
        <v>42</v>
      </c>
      <c r="E14" s="38" t="s">
        <v>494</v>
      </c>
      <c r="F14" s="38" t="s">
        <v>74</v>
      </c>
      <c r="G14" s="39" t="s">
        <v>75</v>
      </c>
      <c r="H14" s="40">
        <v>13.11</v>
      </c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</row>
    <row r="15" spans="1:21" s="45" customFormat="1">
      <c r="A15" s="37">
        <f>MAX($A$11:A14)+1</f>
        <v>5</v>
      </c>
      <c r="B15" s="46" t="s">
        <v>641</v>
      </c>
      <c r="C15" s="248">
        <v>0</v>
      </c>
      <c r="D15" s="248">
        <v>41</v>
      </c>
      <c r="E15" s="38" t="s">
        <v>101</v>
      </c>
      <c r="F15" s="38" t="s">
        <v>352</v>
      </c>
      <c r="G15" s="39" t="s">
        <v>43</v>
      </c>
      <c r="H15" s="40">
        <v>11.87</v>
      </c>
      <c r="I15" s="39">
        <v>1</v>
      </c>
      <c r="J15" s="41">
        <v>40.18</v>
      </c>
      <c r="K15" s="42"/>
      <c r="L15" s="43">
        <f t="shared" si="0"/>
        <v>476.93659999999994</v>
      </c>
      <c r="M15" s="43">
        <f t="shared" si="1"/>
        <v>0</v>
      </c>
      <c r="N15" s="44">
        <f t="shared" si="2"/>
        <v>0</v>
      </c>
      <c r="O15" s="43">
        <f t="shared" ref="O15" si="6">ROUND(M15*SVS_UR_1_1,2)</f>
        <v>0</v>
      </c>
      <c r="P15" s="41">
        <f t="shared" ref="P15:P75" si="7">IF(I15&gt;=1,1,0)</f>
        <v>1</v>
      </c>
      <c r="Q15" s="42"/>
      <c r="R15" s="43">
        <f t="shared" si="3"/>
        <v>11.87</v>
      </c>
      <c r="S15" s="43">
        <f t="shared" si="4"/>
        <v>0</v>
      </c>
      <c r="T15" s="44">
        <f t="shared" si="5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46" t="s">
        <v>641</v>
      </c>
      <c r="C16" s="248">
        <v>0</v>
      </c>
      <c r="D16" s="248">
        <v>40</v>
      </c>
      <c r="E16" s="38" t="s">
        <v>209</v>
      </c>
      <c r="F16" s="38" t="s">
        <v>74</v>
      </c>
      <c r="G16" s="39" t="s">
        <v>75</v>
      </c>
      <c r="H16" s="40">
        <v>21.16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</row>
    <row r="17" spans="1:21" s="45" customFormat="1">
      <c r="A17" s="37">
        <f>MAX($A$11:A16)+1</f>
        <v>7</v>
      </c>
      <c r="B17" s="46" t="s">
        <v>641</v>
      </c>
      <c r="C17" s="248">
        <v>0</v>
      </c>
      <c r="D17" s="248">
        <v>39</v>
      </c>
      <c r="E17" s="38" t="s">
        <v>82</v>
      </c>
      <c r="F17" s="38" t="s">
        <v>71</v>
      </c>
      <c r="G17" s="39" t="s">
        <v>81</v>
      </c>
      <c r="H17" s="40">
        <v>14.24</v>
      </c>
      <c r="I17" s="39">
        <v>5</v>
      </c>
      <c r="J17" s="41">
        <v>187.75</v>
      </c>
      <c r="K17" s="42"/>
      <c r="L17" s="43">
        <f t="shared" si="0"/>
        <v>2673.56</v>
      </c>
      <c r="M17" s="43">
        <f t="shared" si="1"/>
        <v>0</v>
      </c>
      <c r="N17" s="44">
        <f t="shared" si="2"/>
        <v>0</v>
      </c>
      <c r="O17" s="43">
        <f t="shared" ref="O17" si="8">ROUND(M17*SVS_UR_1_1,2)</f>
        <v>0</v>
      </c>
      <c r="P17" s="41">
        <f t="shared" si="7"/>
        <v>1</v>
      </c>
      <c r="Q17" s="42"/>
      <c r="R17" s="43">
        <f t="shared" si="3"/>
        <v>14.24</v>
      </c>
      <c r="S17" s="43">
        <f t="shared" si="4"/>
        <v>0</v>
      </c>
      <c r="T17" s="44">
        <f t="shared" si="5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641</v>
      </c>
      <c r="C18" s="248">
        <v>0</v>
      </c>
      <c r="D18" s="248">
        <v>38</v>
      </c>
      <c r="E18" s="38" t="s">
        <v>147</v>
      </c>
      <c r="F18" s="38" t="s">
        <v>71</v>
      </c>
      <c r="G18" s="39" t="s">
        <v>42</v>
      </c>
      <c r="H18" s="40">
        <v>23.06</v>
      </c>
      <c r="I18" s="39">
        <v>0.23</v>
      </c>
      <c r="J18" s="41">
        <v>12</v>
      </c>
      <c r="K18" s="42"/>
      <c r="L18" s="43">
        <f t="shared" si="0"/>
        <v>276.71999999999997</v>
      </c>
      <c r="M18" s="43">
        <f t="shared" si="1"/>
        <v>0</v>
      </c>
      <c r="N18" s="44">
        <f t="shared" si="2"/>
        <v>0</v>
      </c>
      <c r="O18" s="43">
        <f t="shared" ref="O18" si="9">ROUND(M18*SVS_UR_1_1,2)</f>
        <v>0</v>
      </c>
      <c r="P18" s="138"/>
      <c r="Q18" s="138"/>
      <c r="R18" s="138"/>
      <c r="S18" s="138"/>
      <c r="T18" s="138"/>
      <c r="U18" s="138"/>
    </row>
    <row r="19" spans="1:21" s="45" customFormat="1">
      <c r="A19" s="37">
        <f>MAX($A$11:A18)+1</f>
        <v>9</v>
      </c>
      <c r="B19" s="46" t="s">
        <v>641</v>
      </c>
      <c r="C19" s="248">
        <v>0</v>
      </c>
      <c r="D19" s="248">
        <v>37</v>
      </c>
      <c r="E19" s="38" t="s">
        <v>96</v>
      </c>
      <c r="F19" s="38" t="s">
        <v>352</v>
      </c>
      <c r="G19" s="39" t="s">
        <v>95</v>
      </c>
      <c r="H19" s="40">
        <v>6.69</v>
      </c>
      <c r="I19" s="39">
        <v>5</v>
      </c>
      <c r="J19" s="41">
        <v>187.75</v>
      </c>
      <c r="K19" s="42"/>
      <c r="L19" s="43">
        <f t="shared" si="0"/>
        <v>1256.0475000000001</v>
      </c>
      <c r="M19" s="43">
        <f t="shared" si="1"/>
        <v>0</v>
      </c>
      <c r="N19" s="44">
        <f t="shared" si="2"/>
        <v>0</v>
      </c>
      <c r="O19" s="43">
        <f t="shared" ref="O19" si="10">ROUND(M19*SVS_UR_1_1,2)</f>
        <v>0</v>
      </c>
      <c r="P19" s="41">
        <f t="shared" si="7"/>
        <v>1</v>
      </c>
      <c r="Q19" s="42"/>
      <c r="R19" s="43">
        <f t="shared" si="3"/>
        <v>6.69</v>
      </c>
      <c r="S19" s="43">
        <f t="shared" si="4"/>
        <v>0</v>
      </c>
      <c r="T19" s="44">
        <f t="shared" si="5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46" t="s">
        <v>641</v>
      </c>
      <c r="C20" s="248">
        <v>0</v>
      </c>
      <c r="D20" s="248">
        <v>36</v>
      </c>
      <c r="E20" s="38" t="s">
        <v>96</v>
      </c>
      <c r="F20" s="38" t="s">
        <v>234</v>
      </c>
      <c r="G20" s="39" t="s">
        <v>95</v>
      </c>
      <c r="H20" s="40">
        <v>6.07</v>
      </c>
      <c r="I20" s="39">
        <v>5</v>
      </c>
      <c r="J20" s="41">
        <v>187.75</v>
      </c>
      <c r="K20" s="42"/>
      <c r="L20" s="43">
        <f t="shared" si="0"/>
        <v>1139.6425000000002</v>
      </c>
      <c r="M20" s="43">
        <f t="shared" si="1"/>
        <v>0</v>
      </c>
      <c r="N20" s="44">
        <f t="shared" si="2"/>
        <v>0</v>
      </c>
      <c r="O20" s="43">
        <f t="shared" ref="O20" si="11">ROUND(M20*SVS_UR_1_1,2)</f>
        <v>0</v>
      </c>
      <c r="P20" s="41">
        <f t="shared" si="7"/>
        <v>1</v>
      </c>
      <c r="Q20" s="42"/>
      <c r="R20" s="43">
        <f t="shared" si="3"/>
        <v>6.07</v>
      </c>
      <c r="S20" s="43">
        <f t="shared" si="4"/>
        <v>0</v>
      </c>
      <c r="T20" s="44">
        <f t="shared" si="5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46" t="s">
        <v>641</v>
      </c>
      <c r="C21" s="248">
        <v>0</v>
      </c>
      <c r="D21" s="248">
        <v>35</v>
      </c>
      <c r="E21" s="38" t="s">
        <v>582</v>
      </c>
      <c r="F21" s="38" t="s">
        <v>234</v>
      </c>
      <c r="G21" s="39" t="s">
        <v>40</v>
      </c>
      <c r="H21" s="40">
        <v>75.239999999999995</v>
      </c>
      <c r="I21" s="39">
        <v>5</v>
      </c>
      <c r="J21" s="41">
        <v>187.75</v>
      </c>
      <c r="K21" s="42"/>
      <c r="L21" s="43">
        <f t="shared" si="0"/>
        <v>14126.31</v>
      </c>
      <c r="M21" s="43">
        <f t="shared" si="1"/>
        <v>0</v>
      </c>
      <c r="N21" s="44">
        <f t="shared" si="2"/>
        <v>0</v>
      </c>
      <c r="O21" s="43">
        <f t="shared" ref="O21" si="12">ROUND(M21*SVS_UR_1_1,2)</f>
        <v>0</v>
      </c>
      <c r="P21" s="41">
        <f t="shared" si="7"/>
        <v>1</v>
      </c>
      <c r="Q21" s="42"/>
      <c r="R21" s="43">
        <f t="shared" si="3"/>
        <v>75.239999999999995</v>
      </c>
      <c r="S21" s="43">
        <f t="shared" si="4"/>
        <v>0</v>
      </c>
      <c r="T21" s="44">
        <f t="shared" si="5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641</v>
      </c>
      <c r="C22" s="248">
        <v>0</v>
      </c>
      <c r="D22" s="248">
        <v>34</v>
      </c>
      <c r="E22" s="38" t="s">
        <v>82</v>
      </c>
      <c r="F22" s="38" t="s">
        <v>234</v>
      </c>
      <c r="G22" s="39" t="s">
        <v>81</v>
      </c>
      <c r="H22" s="40">
        <v>2.75</v>
      </c>
      <c r="I22" s="39">
        <v>5</v>
      </c>
      <c r="J22" s="41">
        <v>187.75</v>
      </c>
      <c r="K22" s="42"/>
      <c r="L22" s="43">
        <f t="shared" si="0"/>
        <v>516.3125</v>
      </c>
      <c r="M22" s="43">
        <f t="shared" si="1"/>
        <v>0</v>
      </c>
      <c r="N22" s="44">
        <f t="shared" si="2"/>
        <v>0</v>
      </c>
      <c r="O22" s="43">
        <f t="shared" ref="O22" si="13">ROUND(M22*SVS_UR_1_1,2)</f>
        <v>0</v>
      </c>
      <c r="P22" s="41">
        <f t="shared" si="7"/>
        <v>1</v>
      </c>
      <c r="Q22" s="42"/>
      <c r="R22" s="43">
        <f t="shared" si="3"/>
        <v>2.75</v>
      </c>
      <c r="S22" s="43">
        <f t="shared" si="4"/>
        <v>0</v>
      </c>
      <c r="T22" s="44">
        <f t="shared" si="5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641</v>
      </c>
      <c r="C23" s="248">
        <v>0</v>
      </c>
      <c r="D23" s="248">
        <v>33</v>
      </c>
      <c r="E23" s="38" t="s">
        <v>82</v>
      </c>
      <c r="F23" s="38" t="s">
        <v>234</v>
      </c>
      <c r="G23" s="39" t="s">
        <v>81</v>
      </c>
      <c r="H23" s="40">
        <v>76.569999999999993</v>
      </c>
      <c r="I23" s="39">
        <v>5</v>
      </c>
      <c r="J23" s="41">
        <v>187.75</v>
      </c>
      <c r="K23" s="42"/>
      <c r="L23" s="43">
        <f t="shared" si="0"/>
        <v>14376.017499999998</v>
      </c>
      <c r="M23" s="43">
        <f t="shared" si="1"/>
        <v>0</v>
      </c>
      <c r="N23" s="44">
        <f t="shared" si="2"/>
        <v>0</v>
      </c>
      <c r="O23" s="43">
        <f t="shared" ref="O23" si="14">ROUND(M23*SVS_UR_1_1,2)</f>
        <v>0</v>
      </c>
      <c r="P23" s="41">
        <f t="shared" si="7"/>
        <v>1</v>
      </c>
      <c r="Q23" s="42"/>
      <c r="R23" s="43">
        <f t="shared" si="3"/>
        <v>76.569999999999993</v>
      </c>
      <c r="S23" s="43">
        <f t="shared" si="4"/>
        <v>0</v>
      </c>
      <c r="T23" s="44">
        <f t="shared" si="5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641</v>
      </c>
      <c r="C24" s="248">
        <v>0</v>
      </c>
      <c r="D24" s="248">
        <v>32</v>
      </c>
      <c r="E24" s="38" t="s">
        <v>82</v>
      </c>
      <c r="F24" s="38" t="s">
        <v>234</v>
      </c>
      <c r="G24" s="39" t="s">
        <v>81</v>
      </c>
      <c r="H24" s="40">
        <v>2.16</v>
      </c>
      <c r="I24" s="39">
        <v>5</v>
      </c>
      <c r="J24" s="41">
        <v>187.75</v>
      </c>
      <c r="K24" s="42"/>
      <c r="L24" s="43">
        <f t="shared" si="0"/>
        <v>405.54</v>
      </c>
      <c r="M24" s="43">
        <f t="shared" si="1"/>
        <v>0</v>
      </c>
      <c r="N24" s="44">
        <f t="shared" si="2"/>
        <v>0</v>
      </c>
      <c r="O24" s="43">
        <f t="shared" ref="O24" si="15">ROUND(M24*SVS_UR_1_1,2)</f>
        <v>0</v>
      </c>
      <c r="P24" s="41">
        <f t="shared" si="7"/>
        <v>1</v>
      </c>
      <c r="Q24" s="42"/>
      <c r="R24" s="43">
        <f t="shared" si="3"/>
        <v>2.16</v>
      </c>
      <c r="S24" s="43">
        <f t="shared" si="4"/>
        <v>0</v>
      </c>
      <c r="T24" s="44">
        <f t="shared" si="5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46" t="s">
        <v>641</v>
      </c>
      <c r="C25" s="248">
        <v>0</v>
      </c>
      <c r="D25" s="248">
        <v>31</v>
      </c>
      <c r="E25" s="38" t="s">
        <v>146</v>
      </c>
      <c r="F25" s="38" t="s">
        <v>69</v>
      </c>
      <c r="G25" s="39" t="s">
        <v>88</v>
      </c>
      <c r="H25" s="40">
        <v>3.17</v>
      </c>
      <c r="I25" s="39">
        <v>5</v>
      </c>
      <c r="J25" s="41">
        <v>187.75</v>
      </c>
      <c r="K25" s="42"/>
      <c r="L25" s="43">
        <f t="shared" si="0"/>
        <v>595.16750000000002</v>
      </c>
      <c r="M25" s="43">
        <f t="shared" si="1"/>
        <v>0</v>
      </c>
      <c r="N25" s="44">
        <f t="shared" si="2"/>
        <v>0</v>
      </c>
      <c r="O25" s="43">
        <f t="shared" ref="O25" si="16">ROUND(M25*SVS_UR_1_1,2)</f>
        <v>0</v>
      </c>
      <c r="P25" s="41">
        <f t="shared" si="7"/>
        <v>1</v>
      </c>
      <c r="Q25" s="42"/>
      <c r="R25" s="43">
        <f t="shared" si="3"/>
        <v>3.17</v>
      </c>
      <c r="S25" s="43">
        <f t="shared" si="4"/>
        <v>0</v>
      </c>
      <c r="T25" s="44">
        <f t="shared" si="5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46" t="s">
        <v>641</v>
      </c>
      <c r="C26" s="248">
        <v>0</v>
      </c>
      <c r="D26" s="248">
        <v>30</v>
      </c>
      <c r="E26" s="38" t="s">
        <v>368</v>
      </c>
      <c r="F26" s="38" t="s">
        <v>69</v>
      </c>
      <c r="G26" s="39" t="s">
        <v>88</v>
      </c>
      <c r="H26" s="40">
        <v>3.41</v>
      </c>
      <c r="I26" s="39">
        <v>5</v>
      </c>
      <c r="J26" s="41">
        <v>187.75</v>
      </c>
      <c r="K26" s="42"/>
      <c r="L26" s="43">
        <f t="shared" si="0"/>
        <v>640.22750000000008</v>
      </c>
      <c r="M26" s="43">
        <f t="shared" si="1"/>
        <v>0</v>
      </c>
      <c r="N26" s="44">
        <f t="shared" si="2"/>
        <v>0</v>
      </c>
      <c r="O26" s="43">
        <f t="shared" ref="O26" si="17">ROUND(M26*SVS_UR_1_1,2)</f>
        <v>0</v>
      </c>
      <c r="P26" s="41">
        <f t="shared" si="7"/>
        <v>1</v>
      </c>
      <c r="Q26" s="42"/>
      <c r="R26" s="43">
        <f t="shared" si="3"/>
        <v>3.41</v>
      </c>
      <c r="S26" s="43">
        <f t="shared" si="4"/>
        <v>0</v>
      </c>
      <c r="T26" s="44">
        <f t="shared" si="5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641</v>
      </c>
      <c r="C27" s="248">
        <v>0</v>
      </c>
      <c r="D27" s="248">
        <v>29</v>
      </c>
      <c r="E27" s="38" t="s">
        <v>146</v>
      </c>
      <c r="F27" s="38" t="s">
        <v>69</v>
      </c>
      <c r="G27" s="39" t="s">
        <v>88</v>
      </c>
      <c r="H27" s="40">
        <v>9</v>
      </c>
      <c r="I27" s="39">
        <v>5</v>
      </c>
      <c r="J27" s="41">
        <v>187.75</v>
      </c>
      <c r="K27" s="42"/>
      <c r="L27" s="43">
        <f t="shared" si="0"/>
        <v>1689.75</v>
      </c>
      <c r="M27" s="43">
        <f t="shared" si="1"/>
        <v>0</v>
      </c>
      <c r="N27" s="44">
        <f t="shared" si="2"/>
        <v>0</v>
      </c>
      <c r="O27" s="43">
        <f t="shared" ref="O27" si="18">ROUND(M27*SVS_UR_1_1,2)</f>
        <v>0</v>
      </c>
      <c r="P27" s="41">
        <f t="shared" si="7"/>
        <v>1</v>
      </c>
      <c r="Q27" s="42"/>
      <c r="R27" s="43">
        <f t="shared" si="3"/>
        <v>9</v>
      </c>
      <c r="S27" s="43">
        <f t="shared" si="4"/>
        <v>0</v>
      </c>
      <c r="T27" s="44">
        <f t="shared" si="5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641</v>
      </c>
      <c r="C28" s="248">
        <v>0</v>
      </c>
      <c r="D28" s="248">
        <v>28</v>
      </c>
      <c r="E28" s="38" t="s">
        <v>90</v>
      </c>
      <c r="F28" s="38" t="s">
        <v>234</v>
      </c>
      <c r="G28" s="39" t="s">
        <v>89</v>
      </c>
      <c r="H28" s="40">
        <v>24.58</v>
      </c>
      <c r="I28" s="39">
        <v>5</v>
      </c>
      <c r="J28" s="41">
        <v>187.75</v>
      </c>
      <c r="K28" s="42"/>
      <c r="L28" s="43">
        <f t="shared" si="0"/>
        <v>4614.8949999999995</v>
      </c>
      <c r="M28" s="43">
        <f t="shared" si="1"/>
        <v>0</v>
      </c>
      <c r="N28" s="44">
        <f t="shared" si="2"/>
        <v>0</v>
      </c>
      <c r="O28" s="43">
        <f t="shared" ref="O28" si="19">ROUND(M28*SVS_UR_1_1,2)</f>
        <v>0</v>
      </c>
      <c r="P28" s="41">
        <f t="shared" si="7"/>
        <v>1</v>
      </c>
      <c r="Q28" s="42"/>
      <c r="R28" s="43">
        <f t="shared" si="3"/>
        <v>24.58</v>
      </c>
      <c r="S28" s="43">
        <f t="shared" si="4"/>
        <v>0</v>
      </c>
      <c r="T28" s="44">
        <f t="shared" si="5"/>
        <v>0</v>
      </c>
      <c r="U28" s="43" cm="1">
        <f t="array" ref="U28">ROUND(S28*SVS_GrR_1_1,2)</f>
        <v>0</v>
      </c>
    </row>
    <row r="29" spans="1:21" s="45" customFormat="1">
      <c r="A29" s="37">
        <f>MAX($A$11:A28)+1</f>
        <v>19</v>
      </c>
      <c r="B29" s="46" t="s">
        <v>641</v>
      </c>
      <c r="C29" s="248">
        <v>0</v>
      </c>
      <c r="D29" s="248">
        <v>27</v>
      </c>
      <c r="E29" s="38" t="s">
        <v>82</v>
      </c>
      <c r="F29" s="38" t="s">
        <v>234</v>
      </c>
      <c r="G29" s="39" t="s">
        <v>81</v>
      </c>
      <c r="H29" s="40">
        <v>3.38</v>
      </c>
      <c r="I29" s="39">
        <v>5</v>
      </c>
      <c r="J29" s="41">
        <v>187.75</v>
      </c>
      <c r="K29" s="42"/>
      <c r="L29" s="43">
        <f t="shared" si="0"/>
        <v>634.59500000000003</v>
      </c>
      <c r="M29" s="43">
        <f t="shared" si="1"/>
        <v>0</v>
      </c>
      <c r="N29" s="44">
        <f t="shared" si="2"/>
        <v>0</v>
      </c>
      <c r="O29" s="43">
        <f t="shared" ref="O29" si="20">ROUND(M29*SVS_UR_1_1,2)</f>
        <v>0</v>
      </c>
      <c r="P29" s="41">
        <f t="shared" si="7"/>
        <v>1</v>
      </c>
      <c r="Q29" s="42"/>
      <c r="R29" s="43">
        <f t="shared" si="3"/>
        <v>3.38</v>
      </c>
      <c r="S29" s="43">
        <f t="shared" si="4"/>
        <v>0</v>
      </c>
      <c r="T29" s="44">
        <f t="shared" si="5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46" t="s">
        <v>641</v>
      </c>
      <c r="C30" s="248">
        <v>0</v>
      </c>
      <c r="D30" s="248">
        <v>26</v>
      </c>
      <c r="E30" s="38" t="s">
        <v>368</v>
      </c>
      <c r="F30" s="38" t="s">
        <v>69</v>
      </c>
      <c r="G30" s="39" t="s">
        <v>88</v>
      </c>
      <c r="H30" s="40">
        <v>4.05</v>
      </c>
      <c r="I30" s="39">
        <v>5</v>
      </c>
      <c r="J30" s="41">
        <v>187.75</v>
      </c>
      <c r="K30" s="42"/>
      <c r="L30" s="43">
        <f t="shared" si="0"/>
        <v>760.38749999999993</v>
      </c>
      <c r="M30" s="43">
        <f t="shared" si="1"/>
        <v>0</v>
      </c>
      <c r="N30" s="44">
        <f t="shared" si="2"/>
        <v>0</v>
      </c>
      <c r="O30" s="43">
        <f t="shared" ref="O30" si="21">ROUND(M30*SVS_UR_1_1,2)</f>
        <v>0</v>
      </c>
      <c r="P30" s="41">
        <f t="shared" si="7"/>
        <v>1</v>
      </c>
      <c r="Q30" s="42"/>
      <c r="R30" s="43">
        <f t="shared" si="3"/>
        <v>4.05</v>
      </c>
      <c r="S30" s="43">
        <f t="shared" si="4"/>
        <v>0</v>
      </c>
      <c r="T30" s="44">
        <f t="shared" si="5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46" t="s">
        <v>641</v>
      </c>
      <c r="C31" s="248">
        <v>0</v>
      </c>
      <c r="D31" s="248">
        <v>25</v>
      </c>
      <c r="E31" s="38" t="s">
        <v>146</v>
      </c>
      <c r="F31" s="38" t="s">
        <v>69</v>
      </c>
      <c r="G31" s="39" t="s">
        <v>88</v>
      </c>
      <c r="H31" s="40">
        <v>6.17</v>
      </c>
      <c r="I31" s="39">
        <v>5</v>
      </c>
      <c r="J31" s="41">
        <v>187.75</v>
      </c>
      <c r="K31" s="42"/>
      <c r="L31" s="43">
        <f t="shared" si="0"/>
        <v>1158.4175</v>
      </c>
      <c r="M31" s="43">
        <f t="shared" si="1"/>
        <v>0</v>
      </c>
      <c r="N31" s="44">
        <f t="shared" si="2"/>
        <v>0</v>
      </c>
      <c r="O31" s="43">
        <f t="shared" ref="O31" si="22">ROUND(M31*SVS_UR_1_1,2)</f>
        <v>0</v>
      </c>
      <c r="P31" s="41">
        <f t="shared" si="7"/>
        <v>1</v>
      </c>
      <c r="Q31" s="42"/>
      <c r="R31" s="43">
        <f t="shared" si="3"/>
        <v>6.17</v>
      </c>
      <c r="S31" s="43">
        <f t="shared" si="4"/>
        <v>0</v>
      </c>
      <c r="T31" s="44">
        <f t="shared" si="5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641</v>
      </c>
      <c r="C32" s="248">
        <v>0</v>
      </c>
      <c r="D32" s="248">
        <v>24</v>
      </c>
      <c r="E32" s="38" t="s">
        <v>209</v>
      </c>
      <c r="F32" s="38" t="s">
        <v>74</v>
      </c>
      <c r="G32" s="39" t="s">
        <v>75</v>
      </c>
      <c r="H32" s="40">
        <v>4.2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1" s="45" customFormat="1">
      <c r="A33" s="37">
        <f>MAX($A$11:A32)+1</f>
        <v>23</v>
      </c>
      <c r="B33" s="46" t="s">
        <v>641</v>
      </c>
      <c r="C33" s="248">
        <v>0</v>
      </c>
      <c r="D33" s="248">
        <v>23</v>
      </c>
      <c r="E33" s="38" t="s">
        <v>596</v>
      </c>
      <c r="F33" s="38" t="s">
        <v>74</v>
      </c>
      <c r="G33" s="39" t="s">
        <v>75</v>
      </c>
      <c r="H33" s="40">
        <v>2.2000000000000002</v>
      </c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</row>
    <row r="34" spans="1:21" s="45" customFormat="1">
      <c r="A34" s="37">
        <f>MAX($A$11:A33)+1</f>
        <v>24</v>
      </c>
      <c r="B34" s="46" t="s">
        <v>641</v>
      </c>
      <c r="C34" s="248">
        <v>0</v>
      </c>
      <c r="D34" s="248">
        <v>22</v>
      </c>
      <c r="E34" s="38" t="s">
        <v>96</v>
      </c>
      <c r="F34" s="38" t="s">
        <v>69</v>
      </c>
      <c r="G34" s="39" t="s">
        <v>95</v>
      </c>
      <c r="H34" s="40">
        <v>50.91</v>
      </c>
      <c r="I34" s="39">
        <v>5</v>
      </c>
      <c r="J34" s="41">
        <v>187.75</v>
      </c>
      <c r="K34" s="42"/>
      <c r="L34" s="43">
        <f t="shared" si="0"/>
        <v>9558.3524999999991</v>
      </c>
      <c r="M34" s="43">
        <f t="shared" si="1"/>
        <v>0</v>
      </c>
      <c r="N34" s="44">
        <f t="shared" si="2"/>
        <v>0</v>
      </c>
      <c r="O34" s="43">
        <f t="shared" ref="O34" si="23">ROUND(M34*SVS_UR_1_1,2)</f>
        <v>0</v>
      </c>
      <c r="P34" s="41">
        <f t="shared" si="7"/>
        <v>1</v>
      </c>
      <c r="Q34" s="42"/>
      <c r="R34" s="43">
        <f t="shared" si="3"/>
        <v>50.91</v>
      </c>
      <c r="S34" s="43">
        <f t="shared" si="4"/>
        <v>0</v>
      </c>
      <c r="T34" s="44">
        <f t="shared" si="5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46" t="s">
        <v>641</v>
      </c>
      <c r="C35" s="248">
        <v>0</v>
      </c>
      <c r="D35" s="248">
        <v>21</v>
      </c>
      <c r="E35" s="38" t="s">
        <v>146</v>
      </c>
      <c r="F35" s="38" t="s">
        <v>69</v>
      </c>
      <c r="G35" s="39" t="s">
        <v>88</v>
      </c>
      <c r="H35" s="40">
        <v>1.91</v>
      </c>
      <c r="I35" s="39">
        <v>5</v>
      </c>
      <c r="J35" s="41">
        <v>187.75</v>
      </c>
      <c r="K35" s="42"/>
      <c r="L35" s="43">
        <f t="shared" si="0"/>
        <v>358.60249999999996</v>
      </c>
      <c r="M35" s="43">
        <f t="shared" si="1"/>
        <v>0</v>
      </c>
      <c r="N35" s="44">
        <f t="shared" si="2"/>
        <v>0</v>
      </c>
      <c r="O35" s="43">
        <f t="shared" ref="O35" si="24">ROUND(M35*SVS_UR_1_1,2)</f>
        <v>0</v>
      </c>
      <c r="P35" s="41">
        <f t="shared" si="7"/>
        <v>1</v>
      </c>
      <c r="Q35" s="42"/>
      <c r="R35" s="43">
        <f t="shared" si="3"/>
        <v>1.91</v>
      </c>
      <c r="S35" s="43">
        <f t="shared" si="4"/>
        <v>0</v>
      </c>
      <c r="T35" s="44">
        <f t="shared" si="5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46" t="s">
        <v>641</v>
      </c>
      <c r="C36" s="248">
        <v>0</v>
      </c>
      <c r="D36" s="248">
        <v>20</v>
      </c>
      <c r="E36" s="38" t="s">
        <v>146</v>
      </c>
      <c r="F36" s="38" t="s">
        <v>69</v>
      </c>
      <c r="G36" s="39" t="s">
        <v>88</v>
      </c>
      <c r="H36" s="40">
        <v>1.84</v>
      </c>
      <c r="I36" s="39">
        <v>5</v>
      </c>
      <c r="J36" s="41">
        <v>187.75</v>
      </c>
      <c r="K36" s="42"/>
      <c r="L36" s="43">
        <f t="shared" si="0"/>
        <v>345.46000000000004</v>
      </c>
      <c r="M36" s="43">
        <f t="shared" si="1"/>
        <v>0</v>
      </c>
      <c r="N36" s="44">
        <f t="shared" si="2"/>
        <v>0</v>
      </c>
      <c r="O36" s="43">
        <f t="shared" ref="O36" si="25">ROUND(M36*SVS_UR_1_1,2)</f>
        <v>0</v>
      </c>
      <c r="P36" s="41">
        <f t="shared" si="7"/>
        <v>1</v>
      </c>
      <c r="Q36" s="42"/>
      <c r="R36" s="43">
        <f t="shared" si="3"/>
        <v>1.84</v>
      </c>
      <c r="S36" s="43">
        <f t="shared" si="4"/>
        <v>0</v>
      </c>
      <c r="T36" s="44">
        <f t="shared" si="5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641</v>
      </c>
      <c r="C37" s="248">
        <v>0</v>
      </c>
      <c r="D37" s="248">
        <v>19</v>
      </c>
      <c r="E37" s="38" t="s">
        <v>82</v>
      </c>
      <c r="F37" s="38" t="s">
        <v>73</v>
      </c>
      <c r="G37" s="39" t="s">
        <v>81</v>
      </c>
      <c r="H37" s="40">
        <v>25.13</v>
      </c>
      <c r="I37" s="39">
        <v>5</v>
      </c>
      <c r="J37" s="41">
        <v>187.75</v>
      </c>
      <c r="K37" s="42"/>
      <c r="L37" s="43">
        <f t="shared" si="0"/>
        <v>4718.1575000000003</v>
      </c>
      <c r="M37" s="43">
        <f t="shared" si="1"/>
        <v>0</v>
      </c>
      <c r="N37" s="44">
        <f t="shared" si="2"/>
        <v>0</v>
      </c>
      <c r="O37" s="43">
        <f t="shared" ref="O37" si="26">ROUND(M37*SVS_UR_1_1,2)</f>
        <v>0</v>
      </c>
      <c r="P37" s="41">
        <f t="shared" si="7"/>
        <v>1</v>
      </c>
      <c r="Q37" s="42"/>
      <c r="R37" s="43">
        <f t="shared" si="3"/>
        <v>25.13</v>
      </c>
      <c r="S37" s="43">
        <f t="shared" si="4"/>
        <v>0</v>
      </c>
      <c r="T37" s="44">
        <f t="shared" si="5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46" t="s">
        <v>641</v>
      </c>
      <c r="C38" s="248">
        <v>0</v>
      </c>
      <c r="D38" s="248">
        <v>18</v>
      </c>
      <c r="E38" s="38" t="s">
        <v>419</v>
      </c>
      <c r="F38" s="38" t="s">
        <v>69</v>
      </c>
      <c r="G38" s="39" t="s">
        <v>88</v>
      </c>
      <c r="H38" s="40">
        <v>2.13</v>
      </c>
      <c r="I38" s="39">
        <v>5</v>
      </c>
      <c r="J38" s="41">
        <v>187.75</v>
      </c>
      <c r="K38" s="42"/>
      <c r="L38" s="43">
        <f t="shared" si="0"/>
        <v>399.90749999999997</v>
      </c>
      <c r="M38" s="43">
        <f t="shared" si="1"/>
        <v>0</v>
      </c>
      <c r="N38" s="44">
        <f t="shared" si="2"/>
        <v>0</v>
      </c>
      <c r="O38" s="43">
        <f t="shared" ref="O38" si="27">ROUND(M38*SVS_UR_1_1,2)</f>
        <v>0</v>
      </c>
      <c r="P38" s="41">
        <f t="shared" si="7"/>
        <v>1</v>
      </c>
      <c r="Q38" s="42"/>
      <c r="R38" s="43">
        <f t="shared" si="3"/>
        <v>2.13</v>
      </c>
      <c r="S38" s="43">
        <f t="shared" si="4"/>
        <v>0</v>
      </c>
      <c r="T38" s="44">
        <f t="shared" si="5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46" t="s">
        <v>641</v>
      </c>
      <c r="C39" s="248">
        <v>0</v>
      </c>
      <c r="D39" s="248">
        <v>17</v>
      </c>
      <c r="E39" s="38" t="s">
        <v>90</v>
      </c>
      <c r="F39" s="38" t="s">
        <v>71</v>
      </c>
      <c r="G39" s="39" t="s">
        <v>89</v>
      </c>
      <c r="H39" s="40">
        <v>2.93</v>
      </c>
      <c r="I39" s="39">
        <v>5</v>
      </c>
      <c r="J39" s="41">
        <v>187.75</v>
      </c>
      <c r="K39" s="42"/>
      <c r="L39" s="43">
        <f t="shared" si="0"/>
        <v>550.10750000000007</v>
      </c>
      <c r="M39" s="43">
        <f t="shared" si="1"/>
        <v>0</v>
      </c>
      <c r="N39" s="44">
        <f t="shared" si="2"/>
        <v>0</v>
      </c>
      <c r="O39" s="43">
        <f t="shared" ref="O39" si="28">ROUND(M39*SVS_UR_1_1,2)</f>
        <v>0</v>
      </c>
      <c r="P39" s="41">
        <f t="shared" si="7"/>
        <v>1</v>
      </c>
      <c r="Q39" s="42"/>
      <c r="R39" s="43">
        <f t="shared" si="3"/>
        <v>2.93</v>
      </c>
      <c r="S39" s="43">
        <f t="shared" si="4"/>
        <v>0</v>
      </c>
      <c r="T39" s="44">
        <f t="shared" si="5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46" t="s">
        <v>641</v>
      </c>
      <c r="C40" s="248">
        <v>0</v>
      </c>
      <c r="D40" s="248">
        <v>16</v>
      </c>
      <c r="E40" s="38" t="s">
        <v>90</v>
      </c>
      <c r="F40" s="38" t="s">
        <v>71</v>
      </c>
      <c r="G40" s="39" t="s">
        <v>89</v>
      </c>
      <c r="H40" s="40">
        <v>2.93</v>
      </c>
      <c r="I40" s="39">
        <v>5</v>
      </c>
      <c r="J40" s="41">
        <v>187.75</v>
      </c>
      <c r="K40" s="42"/>
      <c r="L40" s="43">
        <f t="shared" si="0"/>
        <v>550.10750000000007</v>
      </c>
      <c r="M40" s="43">
        <f t="shared" si="1"/>
        <v>0</v>
      </c>
      <c r="N40" s="44">
        <f t="shared" si="2"/>
        <v>0</v>
      </c>
      <c r="O40" s="43">
        <f t="shared" ref="O40" si="29">ROUND(M40*SVS_UR_1_1,2)</f>
        <v>0</v>
      </c>
      <c r="P40" s="41">
        <f t="shared" si="7"/>
        <v>1</v>
      </c>
      <c r="Q40" s="42"/>
      <c r="R40" s="43">
        <f t="shared" si="3"/>
        <v>2.93</v>
      </c>
      <c r="S40" s="43">
        <f t="shared" si="4"/>
        <v>0</v>
      </c>
      <c r="T40" s="44">
        <f t="shared" si="5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46" t="s">
        <v>641</v>
      </c>
      <c r="C41" s="248">
        <v>0</v>
      </c>
      <c r="D41" s="248">
        <v>15</v>
      </c>
      <c r="E41" s="38" t="s">
        <v>642</v>
      </c>
      <c r="F41" s="38" t="s">
        <v>71</v>
      </c>
      <c r="G41" s="39" t="s">
        <v>78</v>
      </c>
      <c r="H41" s="40">
        <v>15.8</v>
      </c>
      <c r="I41" s="39">
        <v>2</v>
      </c>
      <c r="J41" s="41">
        <v>75.099999999999994</v>
      </c>
      <c r="K41" s="42"/>
      <c r="L41" s="43">
        <f t="shared" si="0"/>
        <v>1186.58</v>
      </c>
      <c r="M41" s="43">
        <f t="shared" si="1"/>
        <v>0</v>
      </c>
      <c r="N41" s="44">
        <f t="shared" si="2"/>
        <v>0</v>
      </c>
      <c r="O41" s="43">
        <f t="shared" ref="O41" si="30">ROUND(M41*SVS_UR_1_1,2)</f>
        <v>0</v>
      </c>
      <c r="P41" s="41">
        <f t="shared" si="7"/>
        <v>1</v>
      </c>
      <c r="Q41" s="42"/>
      <c r="R41" s="43">
        <f t="shared" si="3"/>
        <v>15.8</v>
      </c>
      <c r="S41" s="43">
        <f t="shared" si="4"/>
        <v>0</v>
      </c>
      <c r="T41" s="44">
        <f t="shared" si="5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46" t="s">
        <v>641</v>
      </c>
      <c r="C42" s="248">
        <v>0</v>
      </c>
      <c r="D42" s="248">
        <v>14</v>
      </c>
      <c r="E42" s="38" t="s">
        <v>349</v>
      </c>
      <c r="F42" s="38" t="s">
        <v>71</v>
      </c>
      <c r="G42" s="39" t="s">
        <v>305</v>
      </c>
      <c r="H42" s="40">
        <v>405.38</v>
      </c>
      <c r="I42" s="39">
        <v>5</v>
      </c>
      <c r="J42" s="41">
        <v>187.75</v>
      </c>
      <c r="K42" s="42"/>
      <c r="L42" s="43">
        <f t="shared" si="0"/>
        <v>76110.095000000001</v>
      </c>
      <c r="M42" s="43">
        <f t="shared" si="1"/>
        <v>0</v>
      </c>
      <c r="N42" s="44">
        <f t="shared" si="2"/>
        <v>0</v>
      </c>
      <c r="O42" s="43">
        <f t="shared" ref="O42" si="31">ROUND(M42*SVS_UR_1_1,2)</f>
        <v>0</v>
      </c>
      <c r="P42" s="41">
        <f t="shared" si="7"/>
        <v>1</v>
      </c>
      <c r="Q42" s="42"/>
      <c r="R42" s="43">
        <f t="shared" si="3"/>
        <v>405.38</v>
      </c>
      <c r="S42" s="43">
        <f t="shared" si="4"/>
        <v>0</v>
      </c>
      <c r="T42" s="44">
        <f t="shared" si="5"/>
        <v>0</v>
      </c>
      <c r="U42" s="43" cm="1">
        <f t="array" ref="U42">ROUND(S42*SVS_GrR_1_1,2)</f>
        <v>0</v>
      </c>
    </row>
    <row r="43" spans="1:21" s="45" customFormat="1">
      <c r="A43" s="37">
        <f>MAX($A$11:A42)+1</f>
        <v>33</v>
      </c>
      <c r="B43" s="46" t="s">
        <v>641</v>
      </c>
      <c r="C43" s="248">
        <v>0</v>
      </c>
      <c r="D43" s="248">
        <v>13</v>
      </c>
      <c r="E43" s="38" t="s">
        <v>147</v>
      </c>
      <c r="F43" s="38" t="s">
        <v>71</v>
      </c>
      <c r="G43" s="39" t="s">
        <v>42</v>
      </c>
      <c r="H43" s="40">
        <v>118.69</v>
      </c>
      <c r="I43" s="39">
        <v>0.23</v>
      </c>
      <c r="J43" s="41">
        <v>12</v>
      </c>
      <c r="K43" s="42"/>
      <c r="L43" s="43">
        <f t="shared" si="0"/>
        <v>1424.28</v>
      </c>
      <c r="M43" s="43">
        <f t="shared" si="1"/>
        <v>0</v>
      </c>
      <c r="N43" s="44">
        <f t="shared" si="2"/>
        <v>0</v>
      </c>
      <c r="O43" s="43">
        <f t="shared" ref="O43" si="32">ROUND(M43*SVS_UR_1_1,2)</f>
        <v>0</v>
      </c>
      <c r="P43" s="138"/>
      <c r="Q43" s="138"/>
      <c r="R43" s="138"/>
      <c r="S43" s="138"/>
      <c r="T43" s="138"/>
      <c r="U43" s="138"/>
    </row>
    <row r="44" spans="1:21" s="45" customFormat="1">
      <c r="A44" s="37">
        <f>MAX($A$11:A43)+1</f>
        <v>34</v>
      </c>
      <c r="B44" s="46" t="s">
        <v>641</v>
      </c>
      <c r="C44" s="248">
        <v>0</v>
      </c>
      <c r="D44" s="248">
        <v>12</v>
      </c>
      <c r="E44" s="38" t="s">
        <v>84</v>
      </c>
      <c r="F44" s="38" t="s">
        <v>207</v>
      </c>
      <c r="G44" s="39" t="s">
        <v>83</v>
      </c>
      <c r="H44" s="40">
        <v>4.22</v>
      </c>
      <c r="I44" s="39">
        <v>5</v>
      </c>
      <c r="J44" s="41">
        <v>187.75</v>
      </c>
      <c r="K44" s="42"/>
      <c r="L44" s="43">
        <f t="shared" si="0"/>
        <v>792.30499999999995</v>
      </c>
      <c r="M44" s="43">
        <f t="shared" si="1"/>
        <v>0</v>
      </c>
      <c r="N44" s="44">
        <f t="shared" si="2"/>
        <v>0</v>
      </c>
      <c r="O44" s="43">
        <f t="shared" ref="O44" si="33">ROUND(M44*SVS_UR_1_1,2)</f>
        <v>0</v>
      </c>
      <c r="P44" s="41">
        <f t="shared" si="7"/>
        <v>1</v>
      </c>
      <c r="Q44" s="42"/>
      <c r="R44" s="43">
        <f t="shared" si="3"/>
        <v>4.22</v>
      </c>
      <c r="S44" s="43">
        <f t="shared" si="4"/>
        <v>0</v>
      </c>
      <c r="T44" s="44">
        <f t="shared" si="5"/>
        <v>0</v>
      </c>
      <c r="U44" s="43" cm="1">
        <f t="array" ref="U44">ROUND(S44*SVS_GrR_1_1,2)</f>
        <v>0</v>
      </c>
    </row>
    <row r="45" spans="1:21" s="45" customFormat="1">
      <c r="A45" s="37">
        <f>MAX($A$11:A44)+1</f>
        <v>35</v>
      </c>
      <c r="B45" s="46" t="s">
        <v>641</v>
      </c>
      <c r="C45" s="248">
        <v>0</v>
      </c>
      <c r="D45" s="248">
        <v>11</v>
      </c>
      <c r="E45" s="38" t="s">
        <v>84</v>
      </c>
      <c r="F45" s="38" t="s">
        <v>207</v>
      </c>
      <c r="G45" s="39" t="s">
        <v>83</v>
      </c>
      <c r="H45" s="40">
        <v>1.95</v>
      </c>
      <c r="I45" s="39">
        <v>5</v>
      </c>
      <c r="J45" s="41">
        <v>187.75</v>
      </c>
      <c r="K45" s="42"/>
      <c r="L45" s="43">
        <f t="shared" si="0"/>
        <v>366.11250000000001</v>
      </c>
      <c r="M45" s="43">
        <f t="shared" si="1"/>
        <v>0</v>
      </c>
      <c r="N45" s="44">
        <f t="shared" si="2"/>
        <v>0</v>
      </c>
      <c r="O45" s="43">
        <f t="shared" ref="O45" si="34">ROUND(M45*SVS_UR_1_1,2)</f>
        <v>0</v>
      </c>
      <c r="P45" s="41">
        <f t="shared" si="7"/>
        <v>1</v>
      </c>
      <c r="Q45" s="42"/>
      <c r="R45" s="43">
        <f t="shared" si="3"/>
        <v>1.95</v>
      </c>
      <c r="S45" s="43">
        <f t="shared" si="4"/>
        <v>0</v>
      </c>
      <c r="T45" s="44">
        <f t="shared" si="5"/>
        <v>0</v>
      </c>
      <c r="U45" s="43" cm="1">
        <f t="array" ref="U45">ROUND(S45*SVS_GrR_1_1,2)</f>
        <v>0</v>
      </c>
    </row>
    <row r="46" spans="1:21" s="45" customFormat="1">
      <c r="A46" s="37">
        <f>MAX($A$11:A45)+1</f>
        <v>36</v>
      </c>
      <c r="B46" s="46" t="s">
        <v>641</v>
      </c>
      <c r="C46" s="248">
        <v>0</v>
      </c>
      <c r="D46" s="248">
        <v>10</v>
      </c>
      <c r="E46" s="38" t="s">
        <v>84</v>
      </c>
      <c r="F46" s="38" t="s">
        <v>207</v>
      </c>
      <c r="G46" s="39" t="s">
        <v>83</v>
      </c>
      <c r="H46" s="40">
        <v>1.96</v>
      </c>
      <c r="I46" s="39">
        <v>5</v>
      </c>
      <c r="J46" s="41">
        <v>187.75</v>
      </c>
      <c r="K46" s="42"/>
      <c r="L46" s="43">
        <f t="shared" si="0"/>
        <v>367.99</v>
      </c>
      <c r="M46" s="43">
        <f t="shared" si="1"/>
        <v>0</v>
      </c>
      <c r="N46" s="44">
        <f t="shared" si="2"/>
        <v>0</v>
      </c>
      <c r="O46" s="43">
        <f t="shared" ref="O46" si="35">ROUND(M46*SVS_UR_1_1,2)</f>
        <v>0</v>
      </c>
      <c r="P46" s="41">
        <f t="shared" si="7"/>
        <v>1</v>
      </c>
      <c r="Q46" s="42"/>
      <c r="R46" s="43">
        <f t="shared" si="3"/>
        <v>1.96</v>
      </c>
      <c r="S46" s="43">
        <f t="shared" si="4"/>
        <v>0</v>
      </c>
      <c r="T46" s="44">
        <f t="shared" si="5"/>
        <v>0</v>
      </c>
      <c r="U46" s="43" cm="1">
        <f t="array" ref="U46">ROUND(S46*SVS_GrR_1_1,2)</f>
        <v>0</v>
      </c>
    </row>
    <row r="47" spans="1:21" s="45" customFormat="1">
      <c r="A47" s="37">
        <f>MAX($A$11:A46)+1</f>
        <v>37</v>
      </c>
      <c r="B47" s="46" t="s">
        <v>641</v>
      </c>
      <c r="C47" s="248">
        <v>0</v>
      </c>
      <c r="D47" s="248">
        <v>9</v>
      </c>
      <c r="E47" s="38" t="s">
        <v>82</v>
      </c>
      <c r="F47" s="38" t="s">
        <v>207</v>
      </c>
      <c r="G47" s="39" t="s">
        <v>81</v>
      </c>
      <c r="H47" s="40">
        <v>5.89</v>
      </c>
      <c r="I47" s="39">
        <v>5</v>
      </c>
      <c r="J47" s="41">
        <v>187.75</v>
      </c>
      <c r="K47" s="42"/>
      <c r="L47" s="43">
        <f t="shared" si="0"/>
        <v>1105.8474999999999</v>
      </c>
      <c r="M47" s="43">
        <f t="shared" si="1"/>
        <v>0</v>
      </c>
      <c r="N47" s="44">
        <f t="shared" si="2"/>
        <v>0</v>
      </c>
      <c r="O47" s="43">
        <f t="shared" ref="O47" si="36">ROUND(M47*SVS_UR_1_1,2)</f>
        <v>0</v>
      </c>
      <c r="P47" s="41">
        <f t="shared" si="7"/>
        <v>1</v>
      </c>
      <c r="Q47" s="42"/>
      <c r="R47" s="43">
        <f t="shared" si="3"/>
        <v>5.89</v>
      </c>
      <c r="S47" s="43">
        <f t="shared" si="4"/>
        <v>0</v>
      </c>
      <c r="T47" s="44">
        <f t="shared" si="5"/>
        <v>0</v>
      </c>
      <c r="U47" s="43" cm="1">
        <f t="array" ref="U47">ROUND(S47*SVS_GrR_1_1,2)</f>
        <v>0</v>
      </c>
    </row>
    <row r="48" spans="1:21" s="45" customFormat="1">
      <c r="A48" s="37">
        <f>MAX($A$11:A47)+1</f>
        <v>38</v>
      </c>
      <c r="B48" s="46" t="s">
        <v>641</v>
      </c>
      <c r="C48" s="248">
        <v>0</v>
      </c>
      <c r="D48" s="248">
        <v>8</v>
      </c>
      <c r="E48" s="38" t="s">
        <v>146</v>
      </c>
      <c r="F48" s="38" t="s">
        <v>69</v>
      </c>
      <c r="G48" s="39" t="s">
        <v>88</v>
      </c>
      <c r="H48" s="40">
        <v>0.9</v>
      </c>
      <c r="I48" s="39">
        <v>5</v>
      </c>
      <c r="J48" s="41">
        <v>187.75</v>
      </c>
      <c r="K48" s="42"/>
      <c r="L48" s="43">
        <f t="shared" si="0"/>
        <v>168.97499999999999</v>
      </c>
      <c r="M48" s="43">
        <f t="shared" si="1"/>
        <v>0</v>
      </c>
      <c r="N48" s="44">
        <f t="shared" si="2"/>
        <v>0</v>
      </c>
      <c r="O48" s="43">
        <f t="shared" ref="O48" si="37">ROUND(M48*SVS_UR_1_1,2)</f>
        <v>0</v>
      </c>
      <c r="P48" s="41">
        <f t="shared" si="7"/>
        <v>1</v>
      </c>
      <c r="Q48" s="42"/>
      <c r="R48" s="43">
        <f t="shared" si="3"/>
        <v>0.9</v>
      </c>
      <c r="S48" s="43">
        <f t="shared" si="4"/>
        <v>0</v>
      </c>
      <c r="T48" s="44">
        <f t="shared" si="5"/>
        <v>0</v>
      </c>
      <c r="U48" s="43" cm="1">
        <f t="array" ref="U48">ROUND(S48*SVS_GrR_1_1,2)</f>
        <v>0</v>
      </c>
    </row>
    <row r="49" spans="1:21" s="45" customFormat="1">
      <c r="A49" s="37">
        <f>MAX($A$11:A48)+1</f>
        <v>39</v>
      </c>
      <c r="B49" s="46" t="s">
        <v>641</v>
      </c>
      <c r="C49" s="248">
        <v>0</v>
      </c>
      <c r="D49" s="248">
        <v>7</v>
      </c>
      <c r="E49" s="38" t="s">
        <v>368</v>
      </c>
      <c r="F49" s="38" t="s">
        <v>69</v>
      </c>
      <c r="G49" s="39" t="s">
        <v>88</v>
      </c>
      <c r="H49" s="40">
        <v>1.51</v>
      </c>
      <c r="I49" s="39">
        <v>5</v>
      </c>
      <c r="J49" s="41">
        <v>187.75</v>
      </c>
      <c r="K49" s="42"/>
      <c r="L49" s="43">
        <f t="shared" si="0"/>
        <v>283.5025</v>
      </c>
      <c r="M49" s="43">
        <f t="shared" si="1"/>
        <v>0</v>
      </c>
      <c r="N49" s="44">
        <f t="shared" si="2"/>
        <v>0</v>
      </c>
      <c r="O49" s="43">
        <f t="shared" ref="O49" si="38">ROUND(M49*SVS_UR_1_1,2)</f>
        <v>0</v>
      </c>
      <c r="P49" s="41">
        <f t="shared" si="7"/>
        <v>1</v>
      </c>
      <c r="Q49" s="42"/>
      <c r="R49" s="43">
        <f t="shared" si="3"/>
        <v>1.51</v>
      </c>
      <c r="S49" s="43">
        <f t="shared" si="4"/>
        <v>0</v>
      </c>
      <c r="T49" s="44">
        <f t="shared" si="5"/>
        <v>0</v>
      </c>
      <c r="U49" s="43" cm="1">
        <f t="array" ref="U49">ROUND(S49*SVS_GrR_1_1,2)</f>
        <v>0</v>
      </c>
    </row>
    <row r="50" spans="1:21" s="45" customFormat="1">
      <c r="A50" s="37">
        <f>MAX($A$11:A49)+1</f>
        <v>40</v>
      </c>
      <c r="B50" s="46" t="s">
        <v>641</v>
      </c>
      <c r="C50" s="248">
        <v>0</v>
      </c>
      <c r="D50" s="248">
        <v>6</v>
      </c>
      <c r="E50" s="38" t="s">
        <v>244</v>
      </c>
      <c r="F50" s="38" t="s">
        <v>234</v>
      </c>
      <c r="G50" s="39" t="s">
        <v>41</v>
      </c>
      <c r="H50" s="40">
        <v>63.71</v>
      </c>
      <c r="I50" s="39">
        <v>2</v>
      </c>
      <c r="J50" s="41">
        <v>75.099999999999994</v>
      </c>
      <c r="K50" s="42"/>
      <c r="L50" s="43">
        <f t="shared" si="0"/>
        <v>4784.6210000000001</v>
      </c>
      <c r="M50" s="43">
        <f t="shared" si="1"/>
        <v>0</v>
      </c>
      <c r="N50" s="44">
        <f t="shared" si="2"/>
        <v>0</v>
      </c>
      <c r="O50" s="43">
        <f t="shared" ref="O50" si="39">ROUND(M50*SVS_UR_1_1,2)</f>
        <v>0</v>
      </c>
      <c r="P50" s="41">
        <f t="shared" si="7"/>
        <v>1</v>
      </c>
      <c r="Q50" s="42"/>
      <c r="R50" s="43">
        <f t="shared" si="3"/>
        <v>63.71</v>
      </c>
      <c r="S50" s="43">
        <f t="shared" si="4"/>
        <v>0</v>
      </c>
      <c r="T50" s="44">
        <f t="shared" si="5"/>
        <v>0</v>
      </c>
      <c r="U50" s="43" cm="1">
        <f t="array" ref="U50">ROUND(S50*SVS_GrR_1_1,2)</f>
        <v>0</v>
      </c>
    </row>
    <row r="51" spans="1:21" s="45" customFormat="1">
      <c r="A51" s="37">
        <f>MAX($A$11:A50)+1</f>
        <v>41</v>
      </c>
      <c r="B51" s="46" t="s">
        <v>641</v>
      </c>
      <c r="C51" s="248">
        <v>0</v>
      </c>
      <c r="D51" s="248">
        <v>5</v>
      </c>
      <c r="E51" s="38" t="s">
        <v>596</v>
      </c>
      <c r="F51" s="38" t="s">
        <v>207</v>
      </c>
      <c r="G51" s="39" t="s">
        <v>75</v>
      </c>
      <c r="H51" s="40">
        <v>2.2999999999999998</v>
      </c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</row>
    <row r="52" spans="1:21" s="45" customFormat="1">
      <c r="A52" s="37">
        <f>MAX($A$11:A51)+1</f>
        <v>42</v>
      </c>
      <c r="B52" s="46" t="s">
        <v>641</v>
      </c>
      <c r="C52" s="248">
        <v>0</v>
      </c>
      <c r="D52" s="248">
        <v>4</v>
      </c>
      <c r="E52" s="38" t="s">
        <v>147</v>
      </c>
      <c r="F52" s="38" t="s">
        <v>207</v>
      </c>
      <c r="G52" s="39" t="s">
        <v>42</v>
      </c>
      <c r="H52" s="40">
        <v>14.74</v>
      </c>
      <c r="I52" s="39">
        <v>0.23</v>
      </c>
      <c r="J52" s="41">
        <v>12</v>
      </c>
      <c r="K52" s="42"/>
      <c r="L52" s="43">
        <f t="shared" si="0"/>
        <v>176.88</v>
      </c>
      <c r="M52" s="43">
        <f t="shared" si="1"/>
        <v>0</v>
      </c>
      <c r="N52" s="44">
        <f t="shared" si="2"/>
        <v>0</v>
      </c>
      <c r="O52" s="43">
        <f t="shared" ref="O52" si="40">ROUND(M52*SVS_UR_1_1,2)</f>
        <v>0</v>
      </c>
      <c r="P52" s="138"/>
      <c r="Q52" s="138"/>
      <c r="R52" s="138"/>
      <c r="S52" s="138"/>
      <c r="T52" s="138"/>
      <c r="U52" s="138"/>
    </row>
    <row r="53" spans="1:21" s="45" customFormat="1">
      <c r="A53" s="37">
        <f>MAX($A$11:A52)+1</f>
        <v>43</v>
      </c>
      <c r="B53" s="46" t="s">
        <v>641</v>
      </c>
      <c r="C53" s="248">
        <v>0</v>
      </c>
      <c r="D53" s="248">
        <v>3</v>
      </c>
      <c r="E53" s="38" t="s">
        <v>510</v>
      </c>
      <c r="F53" s="38" t="s">
        <v>234</v>
      </c>
      <c r="G53" s="39" t="s">
        <v>81</v>
      </c>
      <c r="H53" s="40">
        <v>21.18</v>
      </c>
      <c r="I53" s="39">
        <v>5</v>
      </c>
      <c r="J53" s="41">
        <v>187.75</v>
      </c>
      <c r="K53" s="42"/>
      <c r="L53" s="43">
        <f t="shared" si="0"/>
        <v>3976.5450000000001</v>
      </c>
      <c r="M53" s="43">
        <f t="shared" si="1"/>
        <v>0</v>
      </c>
      <c r="N53" s="44">
        <f t="shared" si="2"/>
        <v>0</v>
      </c>
      <c r="O53" s="43">
        <f t="shared" ref="O53" si="41">ROUND(M53*SVS_UR_1_1,2)</f>
        <v>0</v>
      </c>
      <c r="P53" s="41">
        <f t="shared" si="7"/>
        <v>1</v>
      </c>
      <c r="Q53" s="42"/>
      <c r="R53" s="43">
        <f t="shared" si="3"/>
        <v>21.18</v>
      </c>
      <c r="S53" s="43">
        <f t="shared" si="4"/>
        <v>0</v>
      </c>
      <c r="T53" s="44">
        <f t="shared" si="5"/>
        <v>0</v>
      </c>
      <c r="U53" s="43" cm="1">
        <f t="array" ref="U53">ROUND(S53*SVS_GrR_1_1,2)</f>
        <v>0</v>
      </c>
    </row>
    <row r="54" spans="1:21" s="45" customFormat="1">
      <c r="A54" s="37">
        <f>MAX($A$11:A53)+1</f>
        <v>44</v>
      </c>
      <c r="B54" s="46" t="s">
        <v>641</v>
      </c>
      <c r="C54" s="248">
        <v>0</v>
      </c>
      <c r="D54" s="248">
        <v>2</v>
      </c>
      <c r="E54" s="38" t="s">
        <v>82</v>
      </c>
      <c r="F54" s="38" t="s">
        <v>207</v>
      </c>
      <c r="G54" s="39" t="s">
        <v>81</v>
      </c>
      <c r="H54" s="40">
        <v>5.57</v>
      </c>
      <c r="I54" s="39">
        <v>5</v>
      </c>
      <c r="J54" s="41">
        <v>187.75</v>
      </c>
      <c r="K54" s="42"/>
      <c r="L54" s="43">
        <f t="shared" si="0"/>
        <v>1045.7675000000002</v>
      </c>
      <c r="M54" s="43">
        <f t="shared" si="1"/>
        <v>0</v>
      </c>
      <c r="N54" s="44">
        <f t="shared" si="2"/>
        <v>0</v>
      </c>
      <c r="O54" s="43">
        <f t="shared" ref="O54" si="42">ROUND(M54*SVS_UR_1_1,2)</f>
        <v>0</v>
      </c>
      <c r="P54" s="41">
        <f t="shared" si="7"/>
        <v>1</v>
      </c>
      <c r="Q54" s="42"/>
      <c r="R54" s="43">
        <f t="shared" si="3"/>
        <v>5.57</v>
      </c>
      <c r="S54" s="43">
        <f t="shared" si="4"/>
        <v>0</v>
      </c>
      <c r="T54" s="44">
        <f t="shared" si="5"/>
        <v>0</v>
      </c>
      <c r="U54" s="43" cm="1">
        <f t="array" ref="U54">ROUND(S54*SVS_GrR_1_1,2)</f>
        <v>0</v>
      </c>
    </row>
    <row r="55" spans="1:21" s="45" customFormat="1">
      <c r="A55" s="37">
        <f>MAX($A$11:A54)+1</f>
        <v>45</v>
      </c>
      <c r="B55" s="46" t="s">
        <v>641</v>
      </c>
      <c r="C55" s="248">
        <v>0</v>
      </c>
      <c r="D55" s="248">
        <v>1</v>
      </c>
      <c r="E55" s="38" t="s">
        <v>147</v>
      </c>
      <c r="F55" s="38" t="s">
        <v>74</v>
      </c>
      <c r="G55" s="39" t="s">
        <v>42</v>
      </c>
      <c r="H55" s="40">
        <v>21.18</v>
      </c>
      <c r="I55" s="39">
        <v>0.23</v>
      </c>
      <c r="J55" s="41">
        <v>12</v>
      </c>
      <c r="K55" s="42"/>
      <c r="L55" s="43">
        <f t="shared" si="0"/>
        <v>254.16</v>
      </c>
      <c r="M55" s="43">
        <f t="shared" si="1"/>
        <v>0</v>
      </c>
      <c r="N55" s="44">
        <f t="shared" si="2"/>
        <v>0</v>
      </c>
      <c r="O55" s="43">
        <f t="shared" ref="O55" si="43">ROUND(M55*SVS_UR_1_1,2)</f>
        <v>0</v>
      </c>
      <c r="P55" s="138"/>
      <c r="Q55" s="138"/>
      <c r="R55" s="138"/>
      <c r="S55" s="138"/>
      <c r="T55" s="138"/>
      <c r="U55" s="138"/>
    </row>
    <row r="56" spans="1:21" s="45" customFormat="1">
      <c r="A56" s="37">
        <f>MAX($A$11:A55)+1</f>
        <v>46</v>
      </c>
      <c r="B56" s="46" t="s">
        <v>641</v>
      </c>
      <c r="C56" s="248">
        <v>1</v>
      </c>
      <c r="D56" s="248">
        <v>14</v>
      </c>
      <c r="E56" s="38" t="s">
        <v>82</v>
      </c>
      <c r="F56" s="38" t="s">
        <v>71</v>
      </c>
      <c r="G56" s="39" t="s">
        <v>81</v>
      </c>
      <c r="H56" s="40">
        <v>2.42</v>
      </c>
      <c r="I56" s="39">
        <v>3</v>
      </c>
      <c r="J56" s="41">
        <v>112.65</v>
      </c>
      <c r="K56" s="42"/>
      <c r="L56" s="43">
        <f t="shared" si="0"/>
        <v>272.613</v>
      </c>
      <c r="M56" s="43">
        <f t="shared" si="1"/>
        <v>0</v>
      </c>
      <c r="N56" s="44">
        <f t="shared" si="2"/>
        <v>0</v>
      </c>
      <c r="O56" s="43">
        <f t="shared" ref="O56" si="44">ROUND(M56*SVS_UR_1_1,2)</f>
        <v>0</v>
      </c>
      <c r="P56" s="41">
        <f t="shared" si="7"/>
        <v>1</v>
      </c>
      <c r="Q56" s="42"/>
      <c r="R56" s="43">
        <f t="shared" si="3"/>
        <v>2.42</v>
      </c>
      <c r="S56" s="43">
        <f t="shared" si="4"/>
        <v>0</v>
      </c>
      <c r="T56" s="44">
        <f t="shared" si="5"/>
        <v>0</v>
      </c>
      <c r="U56" s="43" cm="1">
        <f t="array" ref="U56">ROUND(S56*SVS_GrR_1_1,2)</f>
        <v>0</v>
      </c>
    </row>
    <row r="57" spans="1:21" s="45" customFormat="1">
      <c r="A57" s="37">
        <f>MAX($A$11:A56)+1</f>
        <v>47</v>
      </c>
      <c r="B57" s="46" t="s">
        <v>641</v>
      </c>
      <c r="C57" s="248">
        <v>1</v>
      </c>
      <c r="D57" s="248">
        <v>13</v>
      </c>
      <c r="E57" s="38" t="s">
        <v>82</v>
      </c>
      <c r="F57" s="38" t="s">
        <v>71</v>
      </c>
      <c r="G57" s="39" t="s">
        <v>81</v>
      </c>
      <c r="H57" s="40">
        <v>11.69</v>
      </c>
      <c r="I57" s="39">
        <v>3</v>
      </c>
      <c r="J57" s="41">
        <v>112.65</v>
      </c>
      <c r="K57" s="42"/>
      <c r="L57" s="43">
        <f t="shared" si="0"/>
        <v>1316.8785</v>
      </c>
      <c r="M57" s="43">
        <f t="shared" si="1"/>
        <v>0</v>
      </c>
      <c r="N57" s="44">
        <f t="shared" si="2"/>
        <v>0</v>
      </c>
      <c r="O57" s="43">
        <f t="shared" ref="O57" si="45">ROUND(M57*SVS_UR_1_1,2)</f>
        <v>0</v>
      </c>
      <c r="P57" s="41">
        <f t="shared" si="7"/>
        <v>1</v>
      </c>
      <c r="Q57" s="42"/>
      <c r="R57" s="43">
        <f t="shared" si="3"/>
        <v>11.69</v>
      </c>
      <c r="S57" s="43">
        <f t="shared" si="4"/>
        <v>0</v>
      </c>
      <c r="T57" s="44">
        <f t="shared" si="5"/>
        <v>0</v>
      </c>
      <c r="U57" s="43" cm="1">
        <f t="array" ref="U57">ROUND(S57*SVS_GrR_1_1,2)</f>
        <v>0</v>
      </c>
    </row>
    <row r="58" spans="1:21" s="45" customFormat="1">
      <c r="A58" s="37">
        <f>MAX($A$11:A57)+1</f>
        <v>48</v>
      </c>
      <c r="B58" s="46" t="s">
        <v>641</v>
      </c>
      <c r="C58" s="248">
        <v>1</v>
      </c>
      <c r="D58" s="248">
        <v>12</v>
      </c>
      <c r="E58" s="38" t="s">
        <v>82</v>
      </c>
      <c r="F58" s="38" t="s">
        <v>71</v>
      </c>
      <c r="G58" s="39" t="s">
        <v>81</v>
      </c>
      <c r="H58" s="40">
        <v>4.22</v>
      </c>
      <c r="I58" s="39">
        <v>3</v>
      </c>
      <c r="J58" s="41">
        <v>112.65</v>
      </c>
      <c r="K58" s="42"/>
      <c r="L58" s="43">
        <f t="shared" si="0"/>
        <v>475.38299999999998</v>
      </c>
      <c r="M58" s="43">
        <f t="shared" si="1"/>
        <v>0</v>
      </c>
      <c r="N58" s="44">
        <f t="shared" si="2"/>
        <v>0</v>
      </c>
      <c r="O58" s="43">
        <f t="shared" ref="O58" si="46">ROUND(M58*SVS_UR_1_1,2)</f>
        <v>0</v>
      </c>
      <c r="P58" s="41">
        <f t="shared" si="7"/>
        <v>1</v>
      </c>
      <c r="Q58" s="42"/>
      <c r="R58" s="43">
        <f t="shared" si="3"/>
        <v>4.22</v>
      </c>
      <c r="S58" s="43">
        <f t="shared" si="4"/>
        <v>0</v>
      </c>
      <c r="T58" s="44">
        <f t="shared" si="5"/>
        <v>0</v>
      </c>
      <c r="U58" s="43" cm="1">
        <f t="array" ref="U58">ROUND(S58*SVS_GrR_1_1,2)</f>
        <v>0</v>
      </c>
    </row>
    <row r="59" spans="1:21" s="45" customFormat="1">
      <c r="A59" s="37">
        <f>MAX($A$11:A58)+1</f>
        <v>49</v>
      </c>
      <c r="B59" s="46" t="s">
        <v>641</v>
      </c>
      <c r="C59" s="248">
        <v>1</v>
      </c>
      <c r="D59" s="248">
        <v>11</v>
      </c>
      <c r="E59" s="38" t="s">
        <v>84</v>
      </c>
      <c r="F59" s="38" t="s">
        <v>71</v>
      </c>
      <c r="G59" s="39" t="s">
        <v>83</v>
      </c>
      <c r="H59" s="40">
        <v>4.43</v>
      </c>
      <c r="I59" s="39">
        <v>3</v>
      </c>
      <c r="J59" s="41">
        <v>112.65</v>
      </c>
      <c r="K59" s="42"/>
      <c r="L59" s="43">
        <f t="shared" si="0"/>
        <v>499.03949999999998</v>
      </c>
      <c r="M59" s="43">
        <f t="shared" si="1"/>
        <v>0</v>
      </c>
      <c r="N59" s="44">
        <f t="shared" si="2"/>
        <v>0</v>
      </c>
      <c r="O59" s="43">
        <f t="shared" ref="O59" si="47">ROUND(M59*SVS_UR_1_1,2)</f>
        <v>0</v>
      </c>
      <c r="P59" s="41">
        <f t="shared" si="7"/>
        <v>1</v>
      </c>
      <c r="Q59" s="42"/>
      <c r="R59" s="43">
        <f t="shared" si="3"/>
        <v>4.43</v>
      </c>
      <c r="S59" s="43">
        <f t="shared" si="4"/>
        <v>0</v>
      </c>
      <c r="T59" s="44">
        <f t="shared" si="5"/>
        <v>0</v>
      </c>
      <c r="U59" s="43" cm="1">
        <f t="array" ref="U59">ROUND(S59*SVS_GrR_1_1,2)</f>
        <v>0</v>
      </c>
    </row>
    <row r="60" spans="1:21" s="45" customFormat="1">
      <c r="A60" s="37">
        <f>MAX($A$11:A59)+1</f>
        <v>50</v>
      </c>
      <c r="B60" s="46" t="s">
        <v>641</v>
      </c>
      <c r="C60" s="248">
        <v>1</v>
      </c>
      <c r="D60" s="248">
        <v>10</v>
      </c>
      <c r="E60" s="38" t="s">
        <v>90</v>
      </c>
      <c r="F60" s="38" t="s">
        <v>71</v>
      </c>
      <c r="G60" s="39" t="s">
        <v>89</v>
      </c>
      <c r="H60" s="40">
        <v>24.14</v>
      </c>
      <c r="I60" s="39">
        <v>5</v>
      </c>
      <c r="J60" s="41">
        <v>187.75</v>
      </c>
      <c r="K60" s="42"/>
      <c r="L60" s="43">
        <f t="shared" si="0"/>
        <v>4532.2849999999999</v>
      </c>
      <c r="M60" s="43">
        <f t="shared" si="1"/>
        <v>0</v>
      </c>
      <c r="N60" s="44">
        <f t="shared" si="2"/>
        <v>0</v>
      </c>
      <c r="O60" s="43">
        <f t="shared" ref="O60" si="48">ROUND(M60*SVS_UR_1_1,2)</f>
        <v>0</v>
      </c>
      <c r="P60" s="41">
        <f t="shared" si="7"/>
        <v>1</v>
      </c>
      <c r="Q60" s="42"/>
      <c r="R60" s="43">
        <f t="shared" si="3"/>
        <v>24.14</v>
      </c>
      <c r="S60" s="43">
        <f t="shared" si="4"/>
        <v>0</v>
      </c>
      <c r="T60" s="44">
        <f t="shared" si="5"/>
        <v>0</v>
      </c>
      <c r="U60" s="43" cm="1">
        <f t="array" ref="U60">ROUND(S60*SVS_GrR_1_1,2)</f>
        <v>0</v>
      </c>
    </row>
    <row r="61" spans="1:21" s="45" customFormat="1">
      <c r="A61" s="37">
        <f>MAX($A$11:A60)+1</f>
        <v>51</v>
      </c>
      <c r="B61" s="46" t="s">
        <v>641</v>
      </c>
      <c r="C61" s="248">
        <v>1</v>
      </c>
      <c r="D61" s="248">
        <v>9</v>
      </c>
      <c r="E61" s="38" t="s">
        <v>146</v>
      </c>
      <c r="F61" s="38" t="s">
        <v>69</v>
      </c>
      <c r="G61" s="39" t="s">
        <v>88</v>
      </c>
      <c r="H61" s="40">
        <v>1.32</v>
      </c>
      <c r="I61" s="39">
        <v>5</v>
      </c>
      <c r="J61" s="41">
        <v>187.75</v>
      </c>
      <c r="K61" s="42"/>
      <c r="L61" s="43">
        <f t="shared" si="0"/>
        <v>247.83</v>
      </c>
      <c r="M61" s="43">
        <f t="shared" si="1"/>
        <v>0</v>
      </c>
      <c r="N61" s="44">
        <f t="shared" si="2"/>
        <v>0</v>
      </c>
      <c r="O61" s="43">
        <f t="shared" ref="O61" si="49">ROUND(M61*SVS_UR_1_1,2)</f>
        <v>0</v>
      </c>
      <c r="P61" s="41">
        <f t="shared" si="7"/>
        <v>1</v>
      </c>
      <c r="Q61" s="42"/>
      <c r="R61" s="43">
        <f t="shared" si="3"/>
        <v>1.32</v>
      </c>
      <c r="S61" s="43">
        <f t="shared" si="4"/>
        <v>0</v>
      </c>
      <c r="T61" s="44">
        <f t="shared" si="5"/>
        <v>0</v>
      </c>
      <c r="U61" s="43" cm="1">
        <f t="array" ref="U61">ROUND(S61*SVS_GrR_1_1,2)</f>
        <v>0</v>
      </c>
    </row>
    <row r="62" spans="1:21" s="45" customFormat="1">
      <c r="A62" s="37">
        <f>MAX($A$11:A61)+1</f>
        <v>52</v>
      </c>
      <c r="B62" s="46" t="s">
        <v>641</v>
      </c>
      <c r="C62" s="248">
        <v>1</v>
      </c>
      <c r="D62" s="248">
        <v>8</v>
      </c>
      <c r="E62" s="38" t="s">
        <v>419</v>
      </c>
      <c r="F62" s="38" t="s">
        <v>69</v>
      </c>
      <c r="G62" s="39" t="s">
        <v>88</v>
      </c>
      <c r="H62" s="40">
        <v>3.97</v>
      </c>
      <c r="I62" s="39">
        <v>5</v>
      </c>
      <c r="J62" s="41">
        <v>187.75</v>
      </c>
      <c r="K62" s="42"/>
      <c r="L62" s="43">
        <f t="shared" si="0"/>
        <v>745.36750000000006</v>
      </c>
      <c r="M62" s="43">
        <f t="shared" si="1"/>
        <v>0</v>
      </c>
      <c r="N62" s="44">
        <f t="shared" si="2"/>
        <v>0</v>
      </c>
      <c r="O62" s="43">
        <f t="shared" ref="O62" si="50">ROUND(M62*SVS_UR_1_1,2)</f>
        <v>0</v>
      </c>
      <c r="P62" s="41">
        <f t="shared" si="7"/>
        <v>1</v>
      </c>
      <c r="Q62" s="42"/>
      <c r="R62" s="43">
        <f t="shared" si="3"/>
        <v>3.97</v>
      </c>
      <c r="S62" s="43">
        <f t="shared" si="4"/>
        <v>0</v>
      </c>
      <c r="T62" s="44">
        <f t="shared" si="5"/>
        <v>0</v>
      </c>
      <c r="U62" s="43" cm="1">
        <f t="array" ref="U62">ROUND(S62*SVS_GrR_1_1,2)</f>
        <v>0</v>
      </c>
    </row>
    <row r="63" spans="1:21" s="45" customFormat="1">
      <c r="A63" s="37">
        <f>MAX($A$11:A62)+1</f>
        <v>53</v>
      </c>
      <c r="B63" s="46" t="s">
        <v>641</v>
      </c>
      <c r="C63" s="248">
        <v>1</v>
      </c>
      <c r="D63" s="248">
        <v>7</v>
      </c>
      <c r="E63" s="38" t="s">
        <v>419</v>
      </c>
      <c r="F63" s="38" t="s">
        <v>69</v>
      </c>
      <c r="G63" s="39" t="s">
        <v>88</v>
      </c>
      <c r="H63" s="40">
        <v>9.23</v>
      </c>
      <c r="I63" s="39">
        <v>5</v>
      </c>
      <c r="J63" s="41">
        <v>187.75</v>
      </c>
      <c r="K63" s="42"/>
      <c r="L63" s="43">
        <f t="shared" si="0"/>
        <v>1732.9325000000001</v>
      </c>
      <c r="M63" s="43">
        <f t="shared" si="1"/>
        <v>0</v>
      </c>
      <c r="N63" s="44">
        <f t="shared" si="2"/>
        <v>0</v>
      </c>
      <c r="O63" s="43">
        <f t="shared" ref="O63" si="51">ROUND(M63*SVS_UR_1_1,2)</f>
        <v>0</v>
      </c>
      <c r="P63" s="41">
        <f t="shared" si="7"/>
        <v>1</v>
      </c>
      <c r="Q63" s="42"/>
      <c r="R63" s="43">
        <f t="shared" si="3"/>
        <v>9.23</v>
      </c>
      <c r="S63" s="43">
        <f t="shared" si="4"/>
        <v>0</v>
      </c>
      <c r="T63" s="44">
        <f t="shared" si="5"/>
        <v>0</v>
      </c>
      <c r="U63" s="43" cm="1">
        <f t="array" ref="U63">ROUND(S63*SVS_GrR_1_1,2)</f>
        <v>0</v>
      </c>
    </row>
    <row r="64" spans="1:21" s="45" customFormat="1">
      <c r="A64" s="37">
        <f>MAX($A$11:A63)+1</f>
        <v>54</v>
      </c>
      <c r="B64" s="46" t="s">
        <v>641</v>
      </c>
      <c r="C64" s="248">
        <v>1</v>
      </c>
      <c r="D64" s="248">
        <v>6</v>
      </c>
      <c r="E64" s="38" t="s">
        <v>146</v>
      </c>
      <c r="F64" s="38" t="s">
        <v>69</v>
      </c>
      <c r="G64" s="39" t="s">
        <v>88</v>
      </c>
      <c r="H64" s="40">
        <v>1.49</v>
      </c>
      <c r="I64" s="39">
        <v>5</v>
      </c>
      <c r="J64" s="41">
        <v>187.75</v>
      </c>
      <c r="K64" s="42"/>
      <c r="L64" s="43">
        <f t="shared" si="0"/>
        <v>279.7475</v>
      </c>
      <c r="M64" s="43">
        <f t="shared" si="1"/>
        <v>0</v>
      </c>
      <c r="N64" s="44">
        <f t="shared" si="2"/>
        <v>0</v>
      </c>
      <c r="O64" s="43">
        <f t="shared" ref="O64" si="52">ROUND(M64*SVS_UR_1_1,2)</f>
        <v>0</v>
      </c>
      <c r="P64" s="41">
        <f t="shared" si="7"/>
        <v>1</v>
      </c>
      <c r="Q64" s="42"/>
      <c r="R64" s="43">
        <f t="shared" si="3"/>
        <v>1.49</v>
      </c>
      <c r="S64" s="43">
        <f t="shared" si="4"/>
        <v>0</v>
      </c>
      <c r="T64" s="44">
        <f t="shared" si="5"/>
        <v>0</v>
      </c>
      <c r="U64" s="43" cm="1">
        <f t="array" ref="U64">ROUND(S64*SVS_GrR_1_1,2)</f>
        <v>0</v>
      </c>
    </row>
    <row r="65" spans="1:21" s="45" customFormat="1">
      <c r="A65" s="37">
        <f>MAX($A$11:A64)+1</f>
        <v>55</v>
      </c>
      <c r="B65" s="46" t="s">
        <v>641</v>
      </c>
      <c r="C65" s="248">
        <v>1</v>
      </c>
      <c r="D65" s="248">
        <v>5</v>
      </c>
      <c r="E65" s="38" t="s">
        <v>419</v>
      </c>
      <c r="F65" s="38" t="s">
        <v>69</v>
      </c>
      <c r="G65" s="39" t="s">
        <v>88</v>
      </c>
      <c r="H65" s="40">
        <v>4.38</v>
      </c>
      <c r="I65" s="39">
        <v>5</v>
      </c>
      <c r="J65" s="41">
        <v>187.75</v>
      </c>
      <c r="K65" s="42"/>
      <c r="L65" s="43">
        <f t="shared" si="0"/>
        <v>822.34500000000003</v>
      </c>
      <c r="M65" s="43">
        <f t="shared" si="1"/>
        <v>0</v>
      </c>
      <c r="N65" s="44">
        <f t="shared" si="2"/>
        <v>0</v>
      </c>
      <c r="O65" s="43">
        <f t="shared" ref="O65" si="53">ROUND(M65*SVS_UR_1_1,2)</f>
        <v>0</v>
      </c>
      <c r="P65" s="41">
        <f t="shared" si="7"/>
        <v>1</v>
      </c>
      <c r="Q65" s="42"/>
      <c r="R65" s="43">
        <f t="shared" si="3"/>
        <v>4.38</v>
      </c>
      <c r="S65" s="43">
        <f t="shared" si="4"/>
        <v>0</v>
      </c>
      <c r="T65" s="44">
        <f t="shared" si="5"/>
        <v>0</v>
      </c>
      <c r="U65" s="43" cm="1">
        <f t="array" ref="U65">ROUND(S65*SVS_GrR_1_1,2)</f>
        <v>0</v>
      </c>
    </row>
    <row r="66" spans="1:21" s="45" customFormat="1">
      <c r="A66" s="37">
        <f>MAX($A$11:A65)+1</f>
        <v>56</v>
      </c>
      <c r="B66" s="46" t="s">
        <v>641</v>
      </c>
      <c r="C66" s="248">
        <v>1</v>
      </c>
      <c r="D66" s="248">
        <v>4</v>
      </c>
      <c r="E66" s="38" t="s">
        <v>419</v>
      </c>
      <c r="F66" s="38" t="s">
        <v>69</v>
      </c>
      <c r="G66" s="39" t="s">
        <v>88</v>
      </c>
      <c r="H66" s="40">
        <v>9.23</v>
      </c>
      <c r="I66" s="39">
        <v>5</v>
      </c>
      <c r="J66" s="41">
        <v>187.75</v>
      </c>
      <c r="K66" s="42"/>
      <c r="L66" s="43">
        <f t="shared" si="0"/>
        <v>1732.9325000000001</v>
      </c>
      <c r="M66" s="43">
        <f t="shared" si="1"/>
        <v>0</v>
      </c>
      <c r="N66" s="44">
        <f t="shared" si="2"/>
        <v>0</v>
      </c>
      <c r="O66" s="43">
        <f t="shared" ref="O66" si="54">ROUND(M66*SVS_UR_1_1,2)</f>
        <v>0</v>
      </c>
      <c r="P66" s="41">
        <f t="shared" si="7"/>
        <v>1</v>
      </c>
      <c r="Q66" s="42"/>
      <c r="R66" s="43">
        <f t="shared" si="3"/>
        <v>9.23</v>
      </c>
      <c r="S66" s="43">
        <f t="shared" si="4"/>
        <v>0</v>
      </c>
      <c r="T66" s="44">
        <f t="shared" si="5"/>
        <v>0</v>
      </c>
      <c r="U66" s="43" cm="1">
        <f t="array" ref="U66">ROUND(S66*SVS_GrR_1_1,2)</f>
        <v>0</v>
      </c>
    </row>
    <row r="67" spans="1:21" s="45" customFormat="1">
      <c r="A67" s="37">
        <f>MAX($A$11:A66)+1</f>
        <v>57</v>
      </c>
      <c r="B67" s="46" t="s">
        <v>641</v>
      </c>
      <c r="C67" s="248">
        <v>1</v>
      </c>
      <c r="D67" s="248">
        <v>3</v>
      </c>
      <c r="E67" s="38" t="s">
        <v>90</v>
      </c>
      <c r="F67" s="38" t="s">
        <v>71</v>
      </c>
      <c r="G67" s="39" t="s">
        <v>89</v>
      </c>
      <c r="H67" s="40">
        <v>24.14</v>
      </c>
      <c r="I67" s="39">
        <v>5</v>
      </c>
      <c r="J67" s="41">
        <v>187.75</v>
      </c>
      <c r="K67" s="42"/>
      <c r="L67" s="43">
        <f t="shared" si="0"/>
        <v>4532.2849999999999</v>
      </c>
      <c r="M67" s="43">
        <f t="shared" si="1"/>
        <v>0</v>
      </c>
      <c r="N67" s="44">
        <f t="shared" si="2"/>
        <v>0</v>
      </c>
      <c r="O67" s="43">
        <f t="shared" ref="O67" si="55">ROUND(M67*SVS_UR_1_1,2)</f>
        <v>0</v>
      </c>
      <c r="P67" s="41">
        <f t="shared" si="7"/>
        <v>1</v>
      </c>
      <c r="Q67" s="42"/>
      <c r="R67" s="43">
        <f t="shared" si="3"/>
        <v>24.14</v>
      </c>
      <c r="S67" s="43">
        <f t="shared" si="4"/>
        <v>0</v>
      </c>
      <c r="T67" s="44">
        <f t="shared" si="5"/>
        <v>0</v>
      </c>
      <c r="U67" s="43" cm="1">
        <f t="array" ref="U67">ROUND(S67*SVS_GrR_1_1,2)</f>
        <v>0</v>
      </c>
    </row>
    <row r="68" spans="1:21" s="45" customFormat="1">
      <c r="A68" s="37">
        <f>MAX($A$11:A67)+1</f>
        <v>58</v>
      </c>
      <c r="B68" s="46" t="s">
        <v>641</v>
      </c>
      <c r="C68" s="248">
        <v>1</v>
      </c>
      <c r="D68" s="248">
        <v>2</v>
      </c>
      <c r="E68" s="38" t="s">
        <v>82</v>
      </c>
      <c r="F68" s="38" t="s">
        <v>71</v>
      </c>
      <c r="G68" s="39" t="s">
        <v>81</v>
      </c>
      <c r="H68" s="40">
        <v>30.56</v>
      </c>
      <c r="I68" s="39">
        <v>3</v>
      </c>
      <c r="J68" s="41">
        <v>112.65</v>
      </c>
      <c r="K68" s="42"/>
      <c r="L68" s="43">
        <f t="shared" si="0"/>
        <v>3442.5839999999998</v>
      </c>
      <c r="M68" s="43">
        <f t="shared" si="1"/>
        <v>0</v>
      </c>
      <c r="N68" s="44">
        <f t="shared" si="2"/>
        <v>0</v>
      </c>
      <c r="O68" s="43">
        <f t="shared" ref="O68" si="56">ROUND(M68*SVS_UR_1_1,2)</f>
        <v>0</v>
      </c>
      <c r="P68" s="41">
        <f t="shared" si="7"/>
        <v>1</v>
      </c>
      <c r="Q68" s="42"/>
      <c r="R68" s="43">
        <f t="shared" si="3"/>
        <v>30.56</v>
      </c>
      <c r="S68" s="43">
        <f t="shared" si="4"/>
        <v>0</v>
      </c>
      <c r="T68" s="44">
        <f t="shared" si="5"/>
        <v>0</v>
      </c>
      <c r="U68" s="43" cm="1">
        <f t="array" ref="U68">ROUND(S68*SVS_GrR_1_1,2)</f>
        <v>0</v>
      </c>
    </row>
    <row r="69" spans="1:21" s="45" customFormat="1">
      <c r="A69" s="37">
        <f>MAX($A$11:A68)+1</f>
        <v>59</v>
      </c>
      <c r="B69" s="46" t="s">
        <v>641</v>
      </c>
      <c r="C69" s="248">
        <v>1</v>
      </c>
      <c r="D69" s="248">
        <v>1</v>
      </c>
      <c r="E69" s="38" t="s">
        <v>147</v>
      </c>
      <c r="F69" s="38" t="s">
        <v>70</v>
      </c>
      <c r="G69" s="39" t="s">
        <v>42</v>
      </c>
      <c r="H69" s="40">
        <v>78.709999999999994</v>
      </c>
      <c r="I69" s="39">
        <v>0.23</v>
      </c>
      <c r="J69" s="41">
        <v>12</v>
      </c>
      <c r="K69" s="42"/>
      <c r="L69" s="43">
        <f t="shared" si="0"/>
        <v>944.52</v>
      </c>
      <c r="M69" s="43">
        <f t="shared" si="1"/>
        <v>0</v>
      </c>
      <c r="N69" s="44">
        <f t="shared" si="2"/>
        <v>0</v>
      </c>
      <c r="O69" s="43">
        <f t="shared" ref="O69" si="57">ROUND(M69*SVS_UR_1_1,2)</f>
        <v>0</v>
      </c>
      <c r="P69" s="138"/>
      <c r="Q69" s="138"/>
      <c r="R69" s="138"/>
      <c r="S69" s="138"/>
      <c r="T69" s="138"/>
      <c r="U69" s="138"/>
    </row>
    <row r="70" spans="1:21" s="45" customFormat="1">
      <c r="A70" s="37">
        <f>MAX($A$11:A69)+1</f>
        <v>60</v>
      </c>
      <c r="B70" s="46" t="s">
        <v>641</v>
      </c>
      <c r="C70" s="248">
        <v>-1</v>
      </c>
      <c r="D70" s="248">
        <v>7</v>
      </c>
      <c r="E70" s="38" t="s">
        <v>146</v>
      </c>
      <c r="F70" s="38" t="s">
        <v>71</v>
      </c>
      <c r="G70" s="39" t="s">
        <v>88</v>
      </c>
      <c r="H70" s="40">
        <v>2.0299999999999998</v>
      </c>
      <c r="I70" s="39">
        <v>5</v>
      </c>
      <c r="J70" s="41">
        <v>187.75</v>
      </c>
      <c r="K70" s="42"/>
      <c r="L70" s="43">
        <f t="shared" si="0"/>
        <v>381.13249999999994</v>
      </c>
      <c r="M70" s="43">
        <f t="shared" si="1"/>
        <v>0</v>
      </c>
      <c r="N70" s="44">
        <f t="shared" si="2"/>
        <v>0</v>
      </c>
      <c r="O70" s="43">
        <f t="shared" ref="O70" si="58">ROUND(M70*SVS_UR_1_1,2)</f>
        <v>0</v>
      </c>
      <c r="P70" s="41">
        <f t="shared" si="7"/>
        <v>1</v>
      </c>
      <c r="Q70" s="42"/>
      <c r="R70" s="43">
        <f t="shared" si="3"/>
        <v>2.0299999999999998</v>
      </c>
      <c r="S70" s="43">
        <f t="shared" si="4"/>
        <v>0</v>
      </c>
      <c r="T70" s="44">
        <f t="shared" si="5"/>
        <v>0</v>
      </c>
      <c r="U70" s="43" cm="1">
        <f t="array" ref="U70">ROUND(S70*SVS_GrR_1_1,2)</f>
        <v>0</v>
      </c>
    </row>
    <row r="71" spans="1:21" s="45" customFormat="1">
      <c r="A71" s="37">
        <f>MAX($A$11:A70)+1</f>
        <v>61</v>
      </c>
      <c r="B71" s="46" t="s">
        <v>641</v>
      </c>
      <c r="C71" s="248">
        <v>-1</v>
      </c>
      <c r="D71" s="248">
        <v>6</v>
      </c>
      <c r="E71" s="38" t="s">
        <v>368</v>
      </c>
      <c r="F71" s="38" t="s">
        <v>71</v>
      </c>
      <c r="G71" s="39" t="s">
        <v>88</v>
      </c>
      <c r="H71" s="40">
        <v>1.31</v>
      </c>
      <c r="I71" s="39">
        <v>5</v>
      </c>
      <c r="J71" s="41">
        <v>187.75</v>
      </c>
      <c r="K71" s="42"/>
      <c r="L71" s="43">
        <f t="shared" si="0"/>
        <v>245.95250000000001</v>
      </c>
      <c r="M71" s="43">
        <f t="shared" si="1"/>
        <v>0</v>
      </c>
      <c r="N71" s="44">
        <f t="shared" si="2"/>
        <v>0</v>
      </c>
      <c r="O71" s="43">
        <f t="shared" ref="O71" si="59">ROUND(M71*SVS_UR_1_1,2)</f>
        <v>0</v>
      </c>
      <c r="P71" s="41">
        <f t="shared" si="7"/>
        <v>1</v>
      </c>
      <c r="Q71" s="42"/>
      <c r="R71" s="43">
        <f t="shared" si="3"/>
        <v>1.31</v>
      </c>
      <c r="S71" s="43">
        <f t="shared" si="4"/>
        <v>0</v>
      </c>
      <c r="T71" s="44">
        <f t="shared" si="5"/>
        <v>0</v>
      </c>
      <c r="U71" s="43" cm="1">
        <f t="array" ref="U71">ROUND(S71*SVS_GrR_1_1,2)</f>
        <v>0</v>
      </c>
    </row>
    <row r="72" spans="1:21" s="45" customFormat="1">
      <c r="A72" s="37">
        <f>MAX($A$11:A71)+1</f>
        <v>62</v>
      </c>
      <c r="B72" s="46" t="s">
        <v>641</v>
      </c>
      <c r="C72" s="248">
        <v>-1</v>
      </c>
      <c r="D72" s="248">
        <v>5</v>
      </c>
      <c r="E72" s="38" t="s">
        <v>82</v>
      </c>
      <c r="F72" s="38" t="s">
        <v>234</v>
      </c>
      <c r="G72" s="39" t="s">
        <v>81</v>
      </c>
      <c r="H72" s="40">
        <v>5.54</v>
      </c>
      <c r="I72" s="39">
        <v>3</v>
      </c>
      <c r="J72" s="41">
        <v>112.65</v>
      </c>
      <c r="K72" s="42"/>
      <c r="L72" s="43">
        <f t="shared" si="0"/>
        <v>624.08100000000002</v>
      </c>
      <c r="M72" s="43">
        <f t="shared" si="1"/>
        <v>0</v>
      </c>
      <c r="N72" s="44">
        <f t="shared" si="2"/>
        <v>0</v>
      </c>
      <c r="O72" s="43">
        <f t="shared" ref="O72" si="60">ROUND(M72*SVS_UR_1_1,2)</f>
        <v>0</v>
      </c>
      <c r="P72" s="41">
        <f t="shared" si="7"/>
        <v>1</v>
      </c>
      <c r="Q72" s="42"/>
      <c r="R72" s="43">
        <f t="shared" si="3"/>
        <v>5.54</v>
      </c>
      <c r="S72" s="43">
        <f t="shared" si="4"/>
        <v>0</v>
      </c>
      <c r="T72" s="44">
        <f t="shared" si="5"/>
        <v>0</v>
      </c>
      <c r="U72" s="43" cm="1">
        <f t="array" ref="U72">ROUND(S72*SVS_GrR_1_1,2)</f>
        <v>0</v>
      </c>
    </row>
    <row r="73" spans="1:21" s="45" customFormat="1">
      <c r="A73" s="37">
        <f>MAX($A$11:A72)+1</f>
        <v>63</v>
      </c>
      <c r="B73" s="46" t="s">
        <v>641</v>
      </c>
      <c r="C73" s="248">
        <v>-1</v>
      </c>
      <c r="D73" s="248">
        <v>4</v>
      </c>
      <c r="E73" s="38" t="s">
        <v>643</v>
      </c>
      <c r="F73" s="38" t="s">
        <v>234</v>
      </c>
      <c r="G73" s="39" t="s">
        <v>81</v>
      </c>
      <c r="H73" s="40">
        <v>78.87</v>
      </c>
      <c r="I73" s="39">
        <v>3</v>
      </c>
      <c r="J73" s="41">
        <v>112.65</v>
      </c>
      <c r="K73" s="42"/>
      <c r="L73" s="43">
        <f t="shared" si="0"/>
        <v>8884.7055000000018</v>
      </c>
      <c r="M73" s="43">
        <f t="shared" si="1"/>
        <v>0</v>
      </c>
      <c r="N73" s="44">
        <f t="shared" si="2"/>
        <v>0</v>
      </c>
      <c r="O73" s="43">
        <f t="shared" ref="O73" si="61">ROUND(M73*SVS_UR_1_1,2)</f>
        <v>0</v>
      </c>
      <c r="P73" s="41">
        <f t="shared" si="7"/>
        <v>1</v>
      </c>
      <c r="Q73" s="42"/>
      <c r="R73" s="43">
        <f t="shared" si="3"/>
        <v>78.87</v>
      </c>
      <c r="S73" s="43">
        <f t="shared" si="4"/>
        <v>0</v>
      </c>
      <c r="T73" s="44">
        <f t="shared" si="5"/>
        <v>0</v>
      </c>
      <c r="U73" s="43" cm="1">
        <f t="array" ref="U73">ROUND(S73*SVS_GrR_1_1,2)</f>
        <v>0</v>
      </c>
    </row>
    <row r="74" spans="1:21" s="45" customFormat="1">
      <c r="A74" s="37">
        <f>MAX($A$11:A73)+1</f>
        <v>64</v>
      </c>
      <c r="B74" s="46" t="s">
        <v>641</v>
      </c>
      <c r="C74" s="248">
        <v>-1</v>
      </c>
      <c r="D74" s="248">
        <v>3</v>
      </c>
      <c r="E74" s="38" t="s">
        <v>96</v>
      </c>
      <c r="F74" s="38" t="s">
        <v>71</v>
      </c>
      <c r="G74" s="39" t="s">
        <v>95</v>
      </c>
      <c r="H74" s="40">
        <v>8.17</v>
      </c>
      <c r="I74" s="39">
        <v>5</v>
      </c>
      <c r="J74" s="41">
        <v>187.75</v>
      </c>
      <c r="K74" s="42"/>
      <c r="L74" s="43">
        <f t="shared" si="0"/>
        <v>1533.9175</v>
      </c>
      <c r="M74" s="43">
        <f t="shared" si="1"/>
        <v>0</v>
      </c>
      <c r="N74" s="44">
        <f t="shared" si="2"/>
        <v>0</v>
      </c>
      <c r="O74" s="43">
        <f t="shared" ref="O74" si="62">ROUND(M74*SVS_UR_1_1,2)</f>
        <v>0</v>
      </c>
      <c r="P74" s="41">
        <f t="shared" si="7"/>
        <v>1</v>
      </c>
      <c r="Q74" s="42"/>
      <c r="R74" s="43">
        <f t="shared" si="3"/>
        <v>8.17</v>
      </c>
      <c r="S74" s="43">
        <f t="shared" si="4"/>
        <v>0</v>
      </c>
      <c r="T74" s="44">
        <f t="shared" si="5"/>
        <v>0</v>
      </c>
      <c r="U74" s="43" cm="1">
        <f t="array" ref="U74">ROUND(S74*SVS_GrR_1_1,2)</f>
        <v>0</v>
      </c>
    </row>
    <row r="75" spans="1:21" s="45" customFormat="1">
      <c r="A75" s="37">
        <f>MAX($A$11:A74)+1</f>
        <v>65</v>
      </c>
      <c r="B75" s="46" t="s">
        <v>641</v>
      </c>
      <c r="C75" s="248">
        <v>-1</v>
      </c>
      <c r="D75" s="248">
        <v>2</v>
      </c>
      <c r="E75" s="38" t="s">
        <v>82</v>
      </c>
      <c r="F75" s="38" t="s">
        <v>234</v>
      </c>
      <c r="G75" s="39" t="s">
        <v>81</v>
      </c>
      <c r="H75" s="40">
        <v>5.84</v>
      </c>
      <c r="I75" s="39">
        <v>3</v>
      </c>
      <c r="J75" s="41">
        <v>112.65</v>
      </c>
      <c r="K75" s="42"/>
      <c r="L75" s="43">
        <f t="shared" ref="L75" si="63">H75*J75</f>
        <v>657.87599999999998</v>
      </c>
      <c r="M75" s="43">
        <f t="shared" ref="M75" si="64">IFERROR(L75/K75,0)</f>
        <v>0</v>
      </c>
      <c r="N75" s="44">
        <f t="shared" ref="N75" si="65">IF(O75&gt;0,O75/J75,0)</f>
        <v>0</v>
      </c>
      <c r="O75" s="43">
        <f t="shared" ref="O75" si="66">ROUND(M75*SVS_UR_1_1,2)</f>
        <v>0</v>
      </c>
      <c r="P75" s="41">
        <f t="shared" si="7"/>
        <v>1</v>
      </c>
      <c r="Q75" s="42"/>
      <c r="R75" s="43">
        <f t="shared" ref="R75" si="67">H75*P75</f>
        <v>5.84</v>
      </c>
      <c r="S75" s="43">
        <f t="shared" ref="S75" si="68">IFERROR(R75/Q75,0)</f>
        <v>0</v>
      </c>
      <c r="T75" s="44">
        <f t="shared" ref="T75" si="69">IF(U75&gt;0,U75/P75,0)</f>
        <v>0</v>
      </c>
      <c r="U75" s="43" cm="1">
        <f t="array" ref="U75">ROUND(S75*SVS_GrR_1_1,2)</f>
        <v>0</v>
      </c>
    </row>
    <row r="76" spans="1:21" s="45" customFormat="1">
      <c r="A76" s="37">
        <f>MAX($A$11:A75)+1</f>
        <v>66</v>
      </c>
      <c r="B76" s="46" t="s">
        <v>641</v>
      </c>
      <c r="C76" s="248">
        <v>-1</v>
      </c>
      <c r="D76" s="248">
        <v>1</v>
      </c>
      <c r="E76" s="38" t="s">
        <v>644</v>
      </c>
      <c r="F76" s="38" t="s">
        <v>70</v>
      </c>
      <c r="G76" s="39" t="s">
        <v>75</v>
      </c>
      <c r="H76" s="40">
        <v>38.68</v>
      </c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</row>
    <row r="77" spans="1:21" s="45" customFormat="1">
      <c r="A77" s="195"/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</row>
    <row r="78" spans="1:21">
      <c r="I78" s="98"/>
      <c r="L78" s="49"/>
    </row>
    <row r="79" spans="1:21">
      <c r="A79" s="52"/>
      <c r="B79" s="53"/>
      <c r="C79" s="54" t="str">
        <f>"weil "&amp;COUNTA($A:$A)-SUBTOTAL(103,$A:$A)&amp;" Zeile(n) Ausgeblendet"</f>
        <v>weil 0 Zeile(n) Ausgeblendet</v>
      </c>
      <c r="D79" s="53" t="str">
        <f>"oder Abgefiltert sind, Teilsummen:"</f>
        <v>oder Abgefiltert sind, Teilsummen:</v>
      </c>
      <c r="E79" s="54"/>
      <c r="F79" s="54"/>
      <c r="G79" s="55"/>
      <c r="H79" s="56">
        <f>SUBTOTAL(109,H11:H76)</f>
        <v>1466.3300000000008</v>
      </c>
      <c r="I79" s="101"/>
      <c r="J79" s="96" t="s">
        <v>938</v>
      </c>
      <c r="K79" s="57">
        <f>SUBTOTAL(103,I11:I76)</f>
        <v>58</v>
      </c>
      <c r="L79" s="56">
        <f>SUBTOTAL(109,L11:L76)</f>
        <v>189843.92810000002</v>
      </c>
      <c r="M79" s="56">
        <f>SUBTOTAL(109,M11:M76)</f>
        <v>0</v>
      </c>
      <c r="N79" s="58"/>
      <c r="O79" s="56">
        <f>SUBTOTAL(109,O11:O76)</f>
        <v>0</v>
      </c>
    </row>
    <row r="80" spans="1:21">
      <c r="H80" s="59"/>
      <c r="I80" s="98"/>
      <c r="L80" s="49"/>
    </row>
    <row r="81" spans="1:15">
      <c r="A81" s="60" t="s">
        <v>23</v>
      </c>
      <c r="B81" s="60"/>
      <c r="C81" s="61"/>
      <c r="D81" s="62"/>
      <c r="E81" s="62"/>
      <c r="F81" s="63"/>
      <c r="G81" s="64"/>
      <c r="H81" s="65"/>
      <c r="I81" s="99"/>
      <c r="J81" s="99"/>
      <c r="K81" s="65"/>
      <c r="L81" s="65"/>
      <c r="M81" s="65"/>
      <c r="N81" s="65"/>
      <c r="O81" s="65"/>
    </row>
    <row r="82" spans="1:15" ht="6" customHeight="1">
      <c r="A82" s="60"/>
      <c r="B82" s="60"/>
      <c r="C82" s="61"/>
      <c r="D82" s="62"/>
      <c r="E82" s="62"/>
      <c r="F82" s="63"/>
      <c r="G82" s="64"/>
      <c r="H82" s="65"/>
      <c r="I82" s="99"/>
      <c r="J82" s="99"/>
      <c r="K82" s="65"/>
      <c r="L82" s="65"/>
      <c r="M82" s="65"/>
      <c r="N82" s="65"/>
      <c r="O82" s="65"/>
    </row>
    <row r="83" spans="1:15">
      <c r="A83" s="47" t="s">
        <v>24</v>
      </c>
      <c r="B83" s="47" t="s">
        <v>25</v>
      </c>
      <c r="D83" s="29" t="s">
        <v>26</v>
      </c>
      <c r="E83" s="66" t="s">
        <v>27</v>
      </c>
      <c r="J83" s="29"/>
      <c r="K83" s="49"/>
      <c r="L83" s="49"/>
      <c r="M83" s="49"/>
      <c r="N83" s="49"/>
      <c r="O83" s="49"/>
    </row>
    <row r="84" spans="1:15">
      <c r="A84" s="47" t="s">
        <v>12</v>
      </c>
      <c r="B84" s="47" t="s">
        <v>28</v>
      </c>
      <c r="D84" s="29" t="s">
        <v>29</v>
      </c>
      <c r="E84" s="66" t="s">
        <v>30</v>
      </c>
      <c r="J84" s="29"/>
      <c r="K84" s="49"/>
      <c r="L84" s="49"/>
      <c r="M84" s="49"/>
      <c r="N84" s="49"/>
      <c r="O84" s="49"/>
    </row>
    <row r="85" spans="1:15">
      <c r="A85" s="47" t="s">
        <v>31</v>
      </c>
      <c r="B85" s="47" t="s">
        <v>32</v>
      </c>
      <c r="D85" s="62" t="s">
        <v>48</v>
      </c>
      <c r="E85" s="67" t="s">
        <v>49</v>
      </c>
      <c r="J85" s="29"/>
      <c r="K85" s="49"/>
      <c r="L85" s="49"/>
      <c r="M85" s="49"/>
      <c r="N85" s="49"/>
      <c r="O85" s="49"/>
    </row>
    <row r="86" spans="1:15">
      <c r="A86" s="47" t="s">
        <v>33</v>
      </c>
      <c r="B86" s="47" t="s">
        <v>34</v>
      </c>
      <c r="D86" s="68" t="s">
        <v>35</v>
      </c>
      <c r="E86" s="48" t="s">
        <v>36</v>
      </c>
      <c r="J86" s="29"/>
      <c r="K86" s="49"/>
      <c r="L86" s="49"/>
      <c r="M86" s="49"/>
      <c r="N86" s="49"/>
      <c r="O86" s="49"/>
    </row>
    <row r="87" spans="1:15">
      <c r="J87" s="29"/>
      <c r="K87" s="49"/>
      <c r="L87" s="49"/>
      <c r="M87" s="49"/>
      <c r="N87" s="49"/>
      <c r="O87" s="49"/>
    </row>
    <row r="88" spans="1:15">
      <c r="I88" s="97"/>
      <c r="J88" s="97"/>
      <c r="K88" s="24"/>
      <c r="L88" s="24"/>
      <c r="M88" s="24"/>
      <c r="N88" s="24"/>
      <c r="O88" s="24"/>
    </row>
  </sheetData>
  <sheetProtection algorithmName="SHA-512" hashValue="VdgvnOk9bYouyg9zC4W3VEe0+0vPiMDYGkCEhkhK8dTKtAcZ85IStbgoI6qXucT3ZTA09JwHEoCei7GBaPQKiQ==" saltValue="CqfgD6ElVZouQLt6x8TsQQ==" spinCount="100000" sheet="1" objects="1" scenarios="1" formatColumns="0" formatRows="0" autoFilter="0"/>
  <autoFilter ref="A9:U76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47" priority="3">
      <formula>$A$1&lt;&gt;""</formula>
    </cfRule>
  </conditionalFormatting>
  <conditionalFormatting sqref="A79:O79">
    <cfRule type="expression" dxfId="146" priority="2">
      <formula>IF(SUBTOTAL(103,$A:$A)=COUNTA($A:$A),TRUE,FALSE)</formula>
    </cfRule>
  </conditionalFormatting>
  <conditionalFormatting sqref="B11:H11 B12:I12 B13:H14 B15:I15 B16:H16 B17:I31 B32:H33 B34:I50 B51:H51 B52:I75 B76:H76">
    <cfRule type="expression" dxfId="145" priority="4">
      <formula>AND(NOT(ISBLANK($E$8)),SEARCH($E$8,$B11&amp;$C11&amp;$D11&amp;$E11&amp;$F11&amp;$G11&amp;$H11))</formula>
    </cfRule>
    <cfRule type="expression" dxfId="144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43" priority="1">
      <formula>F4&lt;&gt;""</formula>
    </cfRule>
  </conditionalFormatting>
  <conditionalFormatting sqref="K4">
    <cfRule type="expression" dxfId="142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78F4-D640-42C3-A69E-65DB486592A0}">
  <sheetPr>
    <tabColor theme="5" tint="0.59999389629810485"/>
    <pageSetUpPr fitToPage="1"/>
  </sheetPr>
  <dimension ref="A1:U107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IF(OR(COUNTIF(K11:K95,"&gt;0")&lt;&gt;COUNT(I11:I95),$O$5=""),"Das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645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926</v>
      </c>
      <c r="C5" s="241"/>
      <c r="D5" s="205" t="s">
        <v>46</v>
      </c>
      <c r="E5" s="209" t="str" cm="1">
        <f t="array" aca="1" ref="E5" ca="1">MID(CELL("dateiname",A2),FIND("]",CELL("dateiname",A2))+7,2)</f>
        <v>9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180</v>
      </c>
      <c r="P6" s="227"/>
      <c r="Q6" s="227"/>
      <c r="R6" s="227"/>
      <c r="S6" s="227"/>
      <c r="T6" s="224" t="s">
        <v>376</v>
      </c>
      <c r="U6" s="225">
        <v>13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COUNTA(I11:I95)</f>
        <v>76</v>
      </c>
      <c r="P7" s="227"/>
      <c r="Q7" s="227"/>
      <c r="R7" s="227"/>
      <c r="S7" s="227"/>
      <c r="T7" s="226" t="s">
        <v>329</v>
      </c>
      <c r="U7" s="229">
        <f>COUNTA(P11:P95)</f>
        <v>72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SUM(H11:H95)</f>
        <v>3007.2899999999981</v>
      </c>
      <c r="I10" s="201"/>
      <c r="J10" s="200" t="s">
        <v>59</v>
      </c>
      <c r="K10" s="202">
        <f>IFERROR(L10/M10,0)</f>
        <v>0</v>
      </c>
      <c r="L10" s="203">
        <f>SUM(L11:L95)</f>
        <v>342236.87699999986</v>
      </c>
      <c r="M10" s="203">
        <f>SUM(M11:M95)</f>
        <v>0</v>
      </c>
      <c r="N10" s="199"/>
      <c r="O10" s="203">
        <f>SUM(O11:O95)</f>
        <v>0</v>
      </c>
      <c r="P10" s="200" t="s">
        <v>59</v>
      </c>
      <c r="Q10" s="202">
        <f>IFERROR(R10/S10,0)</f>
        <v>0</v>
      </c>
      <c r="R10" s="203">
        <f>SUM(R11:R95)</f>
        <v>2750.7499999999986</v>
      </c>
      <c r="S10" s="203">
        <f>SUM(S11:S95)</f>
        <v>0</v>
      </c>
      <c r="T10" s="199"/>
      <c r="U10" s="203">
        <f>SUM(U11:U95)</f>
        <v>0</v>
      </c>
    </row>
    <row r="11" spans="1:21" s="45" customFormat="1" ht="24">
      <c r="A11" s="37">
        <v>1</v>
      </c>
      <c r="B11" s="46" t="s">
        <v>645</v>
      </c>
      <c r="C11" s="248">
        <v>0</v>
      </c>
      <c r="D11" s="248">
        <v>50</v>
      </c>
      <c r="E11" s="38" t="s">
        <v>98</v>
      </c>
      <c r="F11" s="38" t="s">
        <v>71</v>
      </c>
      <c r="G11" s="39" t="s">
        <v>97</v>
      </c>
      <c r="H11" s="40">
        <v>79.98</v>
      </c>
      <c r="I11" s="39">
        <v>5</v>
      </c>
      <c r="J11" s="41">
        <v>187.75</v>
      </c>
      <c r="K11" s="42"/>
      <c r="L11" s="43">
        <f t="shared" ref="L11:L74" si="0">H11*J11</f>
        <v>15016.245000000001</v>
      </c>
      <c r="M11" s="43">
        <f t="shared" ref="M11:M74" si="1">IFERROR(L11/K11,0)</f>
        <v>0</v>
      </c>
      <c r="N11" s="44">
        <f t="shared" ref="N11:N74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74" si="5">H11*P11</f>
        <v>79.98</v>
      </c>
      <c r="S11" s="43">
        <f t="shared" ref="S11:S74" si="6">IFERROR(R11/Q11,0)</f>
        <v>0</v>
      </c>
      <c r="T11" s="44">
        <f t="shared" ref="T11:T74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645</v>
      </c>
      <c r="C12" s="248">
        <v>0</v>
      </c>
      <c r="D12" s="248">
        <v>49</v>
      </c>
      <c r="E12" s="38" t="s">
        <v>646</v>
      </c>
      <c r="F12" s="38" t="s">
        <v>71</v>
      </c>
      <c r="G12" s="39" t="s">
        <v>42</v>
      </c>
      <c r="H12" s="40">
        <v>8.9499999999999993</v>
      </c>
      <c r="I12" s="39">
        <v>0.23</v>
      </c>
      <c r="J12" s="41">
        <v>12</v>
      </c>
      <c r="K12" s="42"/>
      <c r="L12" s="43">
        <f t="shared" si="0"/>
        <v>107.39999999999999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645</v>
      </c>
      <c r="C13" s="248">
        <v>0</v>
      </c>
      <c r="D13" s="248">
        <v>48</v>
      </c>
      <c r="E13" s="38" t="s">
        <v>647</v>
      </c>
      <c r="F13" s="38" t="s">
        <v>71</v>
      </c>
      <c r="G13" s="39" t="s">
        <v>75</v>
      </c>
      <c r="H13" s="40">
        <v>4.91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45" customFormat="1" ht="24">
      <c r="A14" s="37">
        <f>MAX($A$11:A13)+1</f>
        <v>4</v>
      </c>
      <c r="B14" s="46" t="s">
        <v>645</v>
      </c>
      <c r="C14" s="248">
        <v>0</v>
      </c>
      <c r="D14" s="248">
        <v>47</v>
      </c>
      <c r="E14" s="38" t="s">
        <v>84</v>
      </c>
      <c r="F14" s="38" t="s">
        <v>74</v>
      </c>
      <c r="G14" s="39" t="s">
        <v>83</v>
      </c>
      <c r="H14" s="40">
        <v>0.5</v>
      </c>
      <c r="I14" s="39">
        <v>5</v>
      </c>
      <c r="J14" s="41">
        <v>187.75</v>
      </c>
      <c r="K14" s="42"/>
      <c r="L14" s="43">
        <f t="shared" si="0"/>
        <v>93.875</v>
      </c>
      <c r="M14" s="43">
        <f t="shared" si="1"/>
        <v>0</v>
      </c>
      <c r="N14" s="44">
        <f t="shared" si="2"/>
        <v>0</v>
      </c>
      <c r="O14" s="43">
        <f t="shared" ref="O14" si="8">ROUND(M14*SVS_UR_1_1,2)</f>
        <v>0</v>
      </c>
      <c r="P14" s="41">
        <f t="shared" ref="P14:P75" si="9">IF(I14&gt;=1,1,0)</f>
        <v>1</v>
      </c>
      <c r="Q14" s="42"/>
      <c r="R14" s="43">
        <f t="shared" si="5"/>
        <v>0.5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645</v>
      </c>
      <c r="C15" s="248">
        <v>0</v>
      </c>
      <c r="D15" s="248">
        <v>46</v>
      </c>
      <c r="E15" s="38" t="s">
        <v>244</v>
      </c>
      <c r="F15" s="38" t="s">
        <v>71</v>
      </c>
      <c r="G15" s="39" t="s">
        <v>41</v>
      </c>
      <c r="H15" s="40">
        <v>21.39</v>
      </c>
      <c r="I15" s="39">
        <v>2</v>
      </c>
      <c r="J15" s="41">
        <v>75.099999999999994</v>
      </c>
      <c r="K15" s="42"/>
      <c r="L15" s="43">
        <f t="shared" si="0"/>
        <v>1606.3889999999999</v>
      </c>
      <c r="M15" s="43">
        <f t="shared" si="1"/>
        <v>0</v>
      </c>
      <c r="N15" s="44">
        <f t="shared" si="2"/>
        <v>0</v>
      </c>
      <c r="O15" s="43">
        <f t="shared" ref="O15" si="10">ROUND(M15*SVS_UR_1_1,2)</f>
        <v>0</v>
      </c>
      <c r="P15" s="41">
        <f t="shared" si="9"/>
        <v>1</v>
      </c>
      <c r="Q15" s="42"/>
      <c r="R15" s="43">
        <f t="shared" si="5"/>
        <v>21.39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645</v>
      </c>
      <c r="C16" s="248">
        <v>0</v>
      </c>
      <c r="D16" s="248">
        <v>45</v>
      </c>
      <c r="E16" s="38" t="s">
        <v>348</v>
      </c>
      <c r="F16" s="38" t="s">
        <v>71</v>
      </c>
      <c r="G16" s="39" t="s">
        <v>65</v>
      </c>
      <c r="H16" s="40">
        <v>60.32</v>
      </c>
      <c r="I16" s="39">
        <v>3</v>
      </c>
      <c r="J16" s="41">
        <v>112.65</v>
      </c>
      <c r="K16" s="42"/>
      <c r="L16" s="43">
        <f t="shared" si="0"/>
        <v>6795.0480000000007</v>
      </c>
      <c r="M16" s="43">
        <f t="shared" si="1"/>
        <v>0</v>
      </c>
      <c r="N16" s="44">
        <f t="shared" si="2"/>
        <v>0</v>
      </c>
      <c r="O16" s="43">
        <f t="shared" ref="O16" si="11">ROUND(M16*SVS_UR_1_1,2)</f>
        <v>0</v>
      </c>
      <c r="P16" s="41">
        <f t="shared" si="9"/>
        <v>1</v>
      </c>
      <c r="Q16" s="42"/>
      <c r="R16" s="43">
        <f t="shared" si="5"/>
        <v>60.32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645</v>
      </c>
      <c r="C17" s="248">
        <v>0</v>
      </c>
      <c r="D17" s="248">
        <v>2</v>
      </c>
      <c r="E17" s="38" t="s">
        <v>342</v>
      </c>
      <c r="F17" s="38" t="s">
        <v>71</v>
      </c>
      <c r="G17" s="39" t="s">
        <v>37</v>
      </c>
      <c r="H17" s="40">
        <v>23.05</v>
      </c>
      <c r="I17" s="39">
        <v>1</v>
      </c>
      <c r="J17" s="41">
        <v>40.18</v>
      </c>
      <c r="K17" s="42"/>
      <c r="L17" s="43">
        <f t="shared" si="0"/>
        <v>926.149</v>
      </c>
      <c r="M17" s="43">
        <f t="shared" si="1"/>
        <v>0</v>
      </c>
      <c r="N17" s="44">
        <f t="shared" si="2"/>
        <v>0</v>
      </c>
      <c r="O17" s="43">
        <f t="shared" ref="O17" si="12">ROUND(M17*SVS_UR_1_1,2)</f>
        <v>0</v>
      </c>
      <c r="P17" s="41">
        <f t="shared" si="9"/>
        <v>1</v>
      </c>
      <c r="Q17" s="42"/>
      <c r="R17" s="43">
        <f t="shared" si="5"/>
        <v>23.05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645</v>
      </c>
      <c r="C18" s="248">
        <v>0</v>
      </c>
      <c r="D18" s="248">
        <v>1</v>
      </c>
      <c r="E18" s="38" t="s">
        <v>648</v>
      </c>
      <c r="F18" s="38" t="s">
        <v>71</v>
      </c>
      <c r="G18" s="39" t="s">
        <v>65</v>
      </c>
      <c r="H18" s="40">
        <v>75.819999999999993</v>
      </c>
      <c r="I18" s="39">
        <v>3</v>
      </c>
      <c r="J18" s="41">
        <v>112.65</v>
      </c>
      <c r="K18" s="42"/>
      <c r="L18" s="43">
        <f t="shared" si="0"/>
        <v>8541.1229999999996</v>
      </c>
      <c r="M18" s="43">
        <f t="shared" si="1"/>
        <v>0</v>
      </c>
      <c r="N18" s="44">
        <f t="shared" si="2"/>
        <v>0</v>
      </c>
      <c r="O18" s="43">
        <f t="shared" ref="O18" si="13">ROUND(M18*SVS_UR_1_1,2)</f>
        <v>0</v>
      </c>
      <c r="P18" s="41">
        <f t="shared" si="9"/>
        <v>1</v>
      </c>
      <c r="Q18" s="42"/>
      <c r="R18" s="43">
        <f t="shared" si="5"/>
        <v>75.819999999999993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645</v>
      </c>
      <c r="C19" s="248">
        <v>0</v>
      </c>
      <c r="D19" s="248">
        <v>8</v>
      </c>
      <c r="E19" s="38" t="s">
        <v>82</v>
      </c>
      <c r="F19" s="38" t="s">
        <v>71</v>
      </c>
      <c r="G19" s="39" t="s">
        <v>81</v>
      </c>
      <c r="H19" s="40">
        <v>44.01</v>
      </c>
      <c r="I19" s="39">
        <v>5</v>
      </c>
      <c r="J19" s="41">
        <v>187.75</v>
      </c>
      <c r="K19" s="42"/>
      <c r="L19" s="43">
        <f t="shared" si="0"/>
        <v>8262.8775000000005</v>
      </c>
      <c r="M19" s="43">
        <f t="shared" si="1"/>
        <v>0</v>
      </c>
      <c r="N19" s="44">
        <f t="shared" si="2"/>
        <v>0</v>
      </c>
      <c r="O19" s="43">
        <f t="shared" ref="O19" si="14">ROUND(M19*SVS_UR_1_1,2)</f>
        <v>0</v>
      </c>
      <c r="P19" s="41">
        <f t="shared" si="9"/>
        <v>1</v>
      </c>
      <c r="Q19" s="42"/>
      <c r="R19" s="43">
        <f t="shared" si="5"/>
        <v>44.01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645</v>
      </c>
      <c r="C20" s="248">
        <v>0</v>
      </c>
      <c r="D20" s="248">
        <v>7</v>
      </c>
      <c r="E20" s="38" t="s">
        <v>649</v>
      </c>
      <c r="F20" s="38" t="s">
        <v>71</v>
      </c>
      <c r="G20" s="39" t="s">
        <v>37</v>
      </c>
      <c r="H20" s="40">
        <v>23.39</v>
      </c>
      <c r="I20" s="39">
        <v>1</v>
      </c>
      <c r="J20" s="41">
        <v>40.18</v>
      </c>
      <c r="K20" s="42"/>
      <c r="L20" s="43">
        <f t="shared" si="0"/>
        <v>939.81020000000001</v>
      </c>
      <c r="M20" s="43">
        <f t="shared" si="1"/>
        <v>0</v>
      </c>
      <c r="N20" s="44">
        <f t="shared" si="2"/>
        <v>0</v>
      </c>
      <c r="O20" s="43">
        <f t="shared" ref="O20" si="15">ROUND(M20*SVS_UR_1_1,2)</f>
        <v>0</v>
      </c>
      <c r="P20" s="41">
        <f t="shared" si="9"/>
        <v>1</v>
      </c>
      <c r="Q20" s="42"/>
      <c r="R20" s="43">
        <f t="shared" si="5"/>
        <v>23.39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645</v>
      </c>
      <c r="C21" s="248">
        <v>0</v>
      </c>
      <c r="D21" s="248">
        <v>6</v>
      </c>
      <c r="E21" s="38" t="s">
        <v>342</v>
      </c>
      <c r="F21" s="38" t="s">
        <v>71</v>
      </c>
      <c r="G21" s="39" t="s">
        <v>37</v>
      </c>
      <c r="H21" s="40">
        <v>40.03</v>
      </c>
      <c r="I21" s="39">
        <v>1</v>
      </c>
      <c r="J21" s="41">
        <v>40.18</v>
      </c>
      <c r="K21" s="42"/>
      <c r="L21" s="43">
        <f t="shared" si="0"/>
        <v>1608.4054000000001</v>
      </c>
      <c r="M21" s="43">
        <f t="shared" si="1"/>
        <v>0</v>
      </c>
      <c r="N21" s="44">
        <f t="shared" si="2"/>
        <v>0</v>
      </c>
      <c r="O21" s="43">
        <f t="shared" ref="O21" si="16">ROUND(M21*SVS_UR_1_1,2)</f>
        <v>0</v>
      </c>
      <c r="P21" s="41">
        <f t="shared" si="9"/>
        <v>1</v>
      </c>
      <c r="Q21" s="42"/>
      <c r="R21" s="43">
        <f t="shared" si="5"/>
        <v>40.03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645</v>
      </c>
      <c r="C22" s="248">
        <v>0</v>
      </c>
      <c r="D22" s="248">
        <v>5</v>
      </c>
      <c r="E22" s="38" t="s">
        <v>358</v>
      </c>
      <c r="F22" s="38" t="s">
        <v>71</v>
      </c>
      <c r="G22" s="39" t="s">
        <v>65</v>
      </c>
      <c r="H22" s="40">
        <v>72.42</v>
      </c>
      <c r="I22" s="39">
        <v>3</v>
      </c>
      <c r="J22" s="41">
        <v>112.65</v>
      </c>
      <c r="K22" s="42"/>
      <c r="L22" s="43">
        <f t="shared" si="0"/>
        <v>8158.1130000000003</v>
      </c>
      <c r="M22" s="43">
        <f t="shared" si="1"/>
        <v>0</v>
      </c>
      <c r="N22" s="44">
        <f t="shared" si="2"/>
        <v>0</v>
      </c>
      <c r="O22" s="43">
        <f t="shared" ref="O22" si="17">ROUND(M22*SVS_UR_1_1,2)</f>
        <v>0</v>
      </c>
      <c r="P22" s="41">
        <f t="shared" si="9"/>
        <v>1</v>
      </c>
      <c r="Q22" s="42"/>
      <c r="R22" s="43">
        <f t="shared" si="5"/>
        <v>72.42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645</v>
      </c>
      <c r="C23" s="248">
        <v>0</v>
      </c>
      <c r="D23" s="248">
        <v>4</v>
      </c>
      <c r="E23" s="38" t="s">
        <v>82</v>
      </c>
      <c r="F23" s="38" t="s">
        <v>71</v>
      </c>
      <c r="G23" s="39" t="s">
        <v>81</v>
      </c>
      <c r="H23" s="40">
        <v>48.53</v>
      </c>
      <c r="I23" s="39">
        <v>5</v>
      </c>
      <c r="J23" s="41">
        <v>187.75</v>
      </c>
      <c r="K23" s="42"/>
      <c r="L23" s="43">
        <f t="shared" si="0"/>
        <v>9111.5074999999997</v>
      </c>
      <c r="M23" s="43">
        <f t="shared" si="1"/>
        <v>0</v>
      </c>
      <c r="N23" s="44">
        <f t="shared" si="2"/>
        <v>0</v>
      </c>
      <c r="O23" s="43">
        <f t="shared" ref="O23" si="18">ROUND(M23*SVS_UR_1_1,2)</f>
        <v>0</v>
      </c>
      <c r="P23" s="41">
        <f t="shared" si="9"/>
        <v>1</v>
      </c>
      <c r="Q23" s="42"/>
      <c r="R23" s="43">
        <f t="shared" si="5"/>
        <v>48.53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645</v>
      </c>
      <c r="C24" s="248">
        <v>0</v>
      </c>
      <c r="D24" s="248">
        <v>3</v>
      </c>
      <c r="E24" s="38" t="s">
        <v>365</v>
      </c>
      <c r="F24" s="38" t="s">
        <v>71</v>
      </c>
      <c r="G24" s="39" t="s">
        <v>65</v>
      </c>
      <c r="H24" s="40">
        <v>58.66</v>
      </c>
      <c r="I24" s="39">
        <v>3</v>
      </c>
      <c r="J24" s="41">
        <v>112.65</v>
      </c>
      <c r="K24" s="42"/>
      <c r="L24" s="43">
        <f t="shared" si="0"/>
        <v>6608.049</v>
      </c>
      <c r="M24" s="43">
        <f t="shared" si="1"/>
        <v>0</v>
      </c>
      <c r="N24" s="44">
        <f t="shared" si="2"/>
        <v>0</v>
      </c>
      <c r="O24" s="43">
        <f t="shared" ref="O24" si="19">ROUND(M24*SVS_UR_1_1,2)</f>
        <v>0</v>
      </c>
      <c r="P24" s="41">
        <f t="shared" si="9"/>
        <v>1</v>
      </c>
      <c r="Q24" s="42"/>
      <c r="R24" s="43">
        <f t="shared" si="5"/>
        <v>58.66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645</v>
      </c>
      <c r="C25" s="248">
        <v>0</v>
      </c>
      <c r="D25" s="248">
        <v>14</v>
      </c>
      <c r="E25" s="38" t="s">
        <v>146</v>
      </c>
      <c r="F25" s="38" t="s">
        <v>69</v>
      </c>
      <c r="G25" s="39" t="s">
        <v>88</v>
      </c>
      <c r="H25" s="40">
        <v>14.72</v>
      </c>
      <c r="I25" s="39">
        <v>5</v>
      </c>
      <c r="J25" s="41">
        <v>187.75</v>
      </c>
      <c r="K25" s="42"/>
      <c r="L25" s="43">
        <f t="shared" si="0"/>
        <v>2763.6800000000003</v>
      </c>
      <c r="M25" s="43">
        <f t="shared" si="1"/>
        <v>0</v>
      </c>
      <c r="N25" s="44">
        <f t="shared" si="2"/>
        <v>0</v>
      </c>
      <c r="O25" s="43">
        <f t="shared" ref="O25" si="20">ROUND(M25*SVS_UR_1_1,2)</f>
        <v>0</v>
      </c>
      <c r="P25" s="41">
        <f t="shared" si="9"/>
        <v>1</v>
      </c>
      <c r="Q25" s="42"/>
      <c r="R25" s="43">
        <f t="shared" si="5"/>
        <v>14.72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645</v>
      </c>
      <c r="C26" s="248">
        <v>0</v>
      </c>
      <c r="D26" s="248">
        <v>13</v>
      </c>
      <c r="E26" s="38" t="s">
        <v>219</v>
      </c>
      <c r="F26" s="38" t="s">
        <v>71</v>
      </c>
      <c r="G26" s="39" t="s">
        <v>65</v>
      </c>
      <c r="H26" s="40">
        <v>54.79</v>
      </c>
      <c r="I26" s="39">
        <v>3</v>
      </c>
      <c r="J26" s="41">
        <v>112.65</v>
      </c>
      <c r="K26" s="42"/>
      <c r="L26" s="43">
        <f t="shared" si="0"/>
        <v>6172.0934999999999</v>
      </c>
      <c r="M26" s="43">
        <f t="shared" si="1"/>
        <v>0</v>
      </c>
      <c r="N26" s="44">
        <f t="shared" si="2"/>
        <v>0</v>
      </c>
      <c r="O26" s="43">
        <f t="shared" ref="O26" si="21">ROUND(M26*SVS_UR_1_1,2)</f>
        <v>0</v>
      </c>
      <c r="P26" s="41">
        <f t="shared" si="9"/>
        <v>1</v>
      </c>
      <c r="Q26" s="42"/>
      <c r="R26" s="43">
        <f t="shared" si="5"/>
        <v>54.79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645</v>
      </c>
      <c r="C27" s="248">
        <v>0</v>
      </c>
      <c r="D27" s="248">
        <v>12</v>
      </c>
      <c r="E27" s="38" t="s">
        <v>82</v>
      </c>
      <c r="F27" s="38" t="s">
        <v>74</v>
      </c>
      <c r="G27" s="39" t="s">
        <v>81</v>
      </c>
      <c r="H27" s="40">
        <v>26.45</v>
      </c>
      <c r="I27" s="39">
        <v>5</v>
      </c>
      <c r="J27" s="41">
        <v>187.75</v>
      </c>
      <c r="K27" s="42"/>
      <c r="L27" s="43">
        <f t="shared" si="0"/>
        <v>4965.9875000000002</v>
      </c>
      <c r="M27" s="43">
        <f t="shared" si="1"/>
        <v>0</v>
      </c>
      <c r="N27" s="44">
        <f t="shared" si="2"/>
        <v>0</v>
      </c>
      <c r="O27" s="43">
        <f t="shared" ref="O27" si="22">ROUND(M27*SVS_UR_1_1,2)</f>
        <v>0</v>
      </c>
      <c r="P27" s="41">
        <f t="shared" si="9"/>
        <v>1</v>
      </c>
      <c r="Q27" s="42"/>
      <c r="R27" s="43">
        <f t="shared" si="5"/>
        <v>26.45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645</v>
      </c>
      <c r="C28" s="248">
        <v>0</v>
      </c>
      <c r="D28" s="248">
        <v>11</v>
      </c>
      <c r="E28" s="38" t="s">
        <v>146</v>
      </c>
      <c r="F28" s="38" t="s">
        <v>69</v>
      </c>
      <c r="G28" s="39" t="s">
        <v>88</v>
      </c>
      <c r="H28" s="40">
        <v>10.47</v>
      </c>
      <c r="I28" s="39">
        <v>5</v>
      </c>
      <c r="J28" s="41">
        <v>187.75</v>
      </c>
      <c r="K28" s="42"/>
      <c r="L28" s="43">
        <f t="shared" si="0"/>
        <v>1965.7425000000001</v>
      </c>
      <c r="M28" s="43">
        <f t="shared" si="1"/>
        <v>0</v>
      </c>
      <c r="N28" s="44">
        <f t="shared" si="2"/>
        <v>0</v>
      </c>
      <c r="O28" s="43">
        <f t="shared" ref="O28" si="23">ROUND(M28*SVS_UR_1_1,2)</f>
        <v>0</v>
      </c>
      <c r="P28" s="41">
        <f t="shared" si="9"/>
        <v>1</v>
      </c>
      <c r="Q28" s="42"/>
      <c r="R28" s="43">
        <f t="shared" si="5"/>
        <v>10.47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645</v>
      </c>
      <c r="C29" s="248">
        <v>0</v>
      </c>
      <c r="D29" s="248">
        <v>10</v>
      </c>
      <c r="E29" s="38" t="s">
        <v>146</v>
      </c>
      <c r="F29" s="38" t="s">
        <v>69</v>
      </c>
      <c r="G29" s="39" t="s">
        <v>88</v>
      </c>
      <c r="H29" s="40">
        <v>6.42</v>
      </c>
      <c r="I29" s="39">
        <v>5</v>
      </c>
      <c r="J29" s="41">
        <v>187.75</v>
      </c>
      <c r="K29" s="42"/>
      <c r="L29" s="43">
        <f t="shared" si="0"/>
        <v>1205.355</v>
      </c>
      <c r="M29" s="43">
        <f t="shared" si="1"/>
        <v>0</v>
      </c>
      <c r="N29" s="44">
        <f t="shared" si="2"/>
        <v>0</v>
      </c>
      <c r="O29" s="43">
        <f t="shared" ref="O29" si="24">ROUND(M29*SVS_UR_1_1,2)</f>
        <v>0</v>
      </c>
      <c r="P29" s="41">
        <f t="shared" si="9"/>
        <v>1</v>
      </c>
      <c r="Q29" s="42"/>
      <c r="R29" s="43">
        <f t="shared" si="5"/>
        <v>6.42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645</v>
      </c>
      <c r="C30" s="248">
        <v>0</v>
      </c>
      <c r="D30" s="248">
        <v>9</v>
      </c>
      <c r="E30" s="38" t="s">
        <v>211</v>
      </c>
      <c r="F30" s="38" t="s">
        <v>71</v>
      </c>
      <c r="G30" s="39" t="s">
        <v>80</v>
      </c>
      <c r="H30" s="40">
        <v>120.1</v>
      </c>
      <c r="I30" s="39">
        <v>2</v>
      </c>
      <c r="J30" s="41">
        <v>75.099999999999994</v>
      </c>
      <c r="K30" s="42"/>
      <c r="L30" s="43">
        <f t="shared" si="0"/>
        <v>9019.5099999999984</v>
      </c>
      <c r="M30" s="43">
        <f t="shared" si="1"/>
        <v>0</v>
      </c>
      <c r="N30" s="44">
        <f t="shared" si="2"/>
        <v>0</v>
      </c>
      <c r="O30" s="43">
        <f t="shared" ref="O30" si="25">ROUND(M30*SVS_UR_1_1,2)</f>
        <v>0</v>
      </c>
      <c r="P30" s="41">
        <f t="shared" si="9"/>
        <v>1</v>
      </c>
      <c r="Q30" s="42"/>
      <c r="R30" s="43">
        <f t="shared" si="5"/>
        <v>120.1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645</v>
      </c>
      <c r="C31" s="248">
        <v>0</v>
      </c>
      <c r="D31" s="248">
        <v>20</v>
      </c>
      <c r="E31" s="38" t="s">
        <v>650</v>
      </c>
      <c r="F31" s="38" t="s">
        <v>69</v>
      </c>
      <c r="G31" s="39" t="s">
        <v>88</v>
      </c>
      <c r="H31" s="40">
        <v>3.04</v>
      </c>
      <c r="I31" s="39">
        <v>5</v>
      </c>
      <c r="J31" s="41">
        <v>187.75</v>
      </c>
      <c r="K31" s="42"/>
      <c r="L31" s="43">
        <f t="shared" si="0"/>
        <v>570.76</v>
      </c>
      <c r="M31" s="43">
        <f t="shared" si="1"/>
        <v>0</v>
      </c>
      <c r="N31" s="44">
        <f t="shared" si="2"/>
        <v>0</v>
      </c>
      <c r="O31" s="43">
        <f t="shared" ref="O31" si="26">ROUND(M31*SVS_UR_1_1,2)</f>
        <v>0</v>
      </c>
      <c r="P31" s="41">
        <f t="shared" si="9"/>
        <v>1</v>
      </c>
      <c r="Q31" s="42"/>
      <c r="R31" s="43">
        <f t="shared" si="5"/>
        <v>3.04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645</v>
      </c>
      <c r="C32" s="248">
        <v>0</v>
      </c>
      <c r="D32" s="248">
        <v>19</v>
      </c>
      <c r="E32" s="38" t="s">
        <v>209</v>
      </c>
      <c r="F32" s="38" t="s">
        <v>69</v>
      </c>
      <c r="G32" s="39" t="s">
        <v>75</v>
      </c>
      <c r="H32" s="40">
        <v>3.32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1" s="45" customFormat="1" ht="24">
      <c r="A33" s="37">
        <f>MAX($A$11:A32)+1</f>
        <v>23</v>
      </c>
      <c r="B33" s="46" t="s">
        <v>645</v>
      </c>
      <c r="C33" s="248">
        <v>0</v>
      </c>
      <c r="D33" s="248">
        <v>18</v>
      </c>
      <c r="E33" s="38" t="s">
        <v>243</v>
      </c>
      <c r="F33" s="38" t="s">
        <v>69</v>
      </c>
      <c r="G33" s="39" t="s">
        <v>88</v>
      </c>
      <c r="H33" s="40">
        <v>9.27</v>
      </c>
      <c r="I33" s="39">
        <v>5</v>
      </c>
      <c r="J33" s="41">
        <v>187.75</v>
      </c>
      <c r="K33" s="42"/>
      <c r="L33" s="43">
        <f t="shared" si="0"/>
        <v>1740.4424999999999</v>
      </c>
      <c r="M33" s="43">
        <f t="shared" si="1"/>
        <v>0</v>
      </c>
      <c r="N33" s="44">
        <f t="shared" si="2"/>
        <v>0</v>
      </c>
      <c r="O33" s="43">
        <f t="shared" ref="O33" si="27">ROUND(M33*SVS_UR_1_1,2)</f>
        <v>0</v>
      </c>
      <c r="P33" s="41">
        <f t="shared" si="9"/>
        <v>1</v>
      </c>
      <c r="Q33" s="42"/>
      <c r="R33" s="43">
        <f t="shared" si="5"/>
        <v>9.27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645</v>
      </c>
      <c r="C34" s="248">
        <v>0</v>
      </c>
      <c r="D34" s="248">
        <v>17</v>
      </c>
      <c r="E34" s="38" t="s">
        <v>368</v>
      </c>
      <c r="F34" s="38" t="s">
        <v>69</v>
      </c>
      <c r="G34" s="39" t="s">
        <v>88</v>
      </c>
      <c r="H34" s="40">
        <v>4.09</v>
      </c>
      <c r="I34" s="39">
        <v>5</v>
      </c>
      <c r="J34" s="41">
        <v>187.75</v>
      </c>
      <c r="K34" s="42"/>
      <c r="L34" s="43">
        <f t="shared" si="0"/>
        <v>767.89749999999992</v>
      </c>
      <c r="M34" s="43">
        <f t="shared" si="1"/>
        <v>0</v>
      </c>
      <c r="N34" s="44">
        <f t="shared" si="2"/>
        <v>0</v>
      </c>
      <c r="O34" s="43">
        <f t="shared" ref="O34" si="28">ROUND(M34*SVS_UR_1_1,2)</f>
        <v>0</v>
      </c>
      <c r="P34" s="41">
        <f t="shared" si="9"/>
        <v>1</v>
      </c>
      <c r="Q34" s="42"/>
      <c r="R34" s="43">
        <f t="shared" si="5"/>
        <v>4.09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645</v>
      </c>
      <c r="C35" s="248">
        <v>0</v>
      </c>
      <c r="D35" s="248">
        <v>16</v>
      </c>
      <c r="E35" s="38" t="s">
        <v>368</v>
      </c>
      <c r="F35" s="38" t="s">
        <v>69</v>
      </c>
      <c r="G35" s="39" t="s">
        <v>88</v>
      </c>
      <c r="H35" s="40">
        <v>4.43</v>
      </c>
      <c r="I35" s="39">
        <v>5</v>
      </c>
      <c r="J35" s="41">
        <v>187.75</v>
      </c>
      <c r="K35" s="42"/>
      <c r="L35" s="43">
        <f t="shared" si="0"/>
        <v>831.73249999999996</v>
      </c>
      <c r="M35" s="43">
        <f t="shared" si="1"/>
        <v>0</v>
      </c>
      <c r="N35" s="44">
        <f t="shared" si="2"/>
        <v>0</v>
      </c>
      <c r="O35" s="43">
        <f t="shared" ref="O35" si="29">ROUND(M35*SVS_UR_1_1,2)</f>
        <v>0</v>
      </c>
      <c r="P35" s="41">
        <f t="shared" si="9"/>
        <v>1</v>
      </c>
      <c r="Q35" s="42"/>
      <c r="R35" s="43">
        <f t="shared" si="5"/>
        <v>4.43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645</v>
      </c>
      <c r="C36" s="248">
        <v>0</v>
      </c>
      <c r="D36" s="248">
        <v>15</v>
      </c>
      <c r="E36" s="38" t="s">
        <v>146</v>
      </c>
      <c r="F36" s="38" t="s">
        <v>69</v>
      </c>
      <c r="G36" s="39" t="s">
        <v>88</v>
      </c>
      <c r="H36" s="40">
        <v>13.83</v>
      </c>
      <c r="I36" s="39">
        <v>5</v>
      </c>
      <c r="J36" s="41">
        <v>187.75</v>
      </c>
      <c r="K36" s="42"/>
      <c r="L36" s="43">
        <f t="shared" si="0"/>
        <v>2596.5825</v>
      </c>
      <c r="M36" s="43">
        <f t="shared" si="1"/>
        <v>0</v>
      </c>
      <c r="N36" s="44">
        <f t="shared" si="2"/>
        <v>0</v>
      </c>
      <c r="O36" s="43">
        <f t="shared" ref="O36" si="30">ROUND(M36*SVS_UR_1_1,2)</f>
        <v>0</v>
      </c>
      <c r="P36" s="41">
        <f t="shared" si="9"/>
        <v>1</v>
      </c>
      <c r="Q36" s="42"/>
      <c r="R36" s="43">
        <f t="shared" si="5"/>
        <v>13.83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645</v>
      </c>
      <c r="C37" s="248">
        <v>0</v>
      </c>
      <c r="D37" s="248">
        <v>26</v>
      </c>
      <c r="E37" s="38" t="s">
        <v>142</v>
      </c>
      <c r="F37" s="38" t="s">
        <v>71</v>
      </c>
      <c r="G37" s="39" t="s">
        <v>83</v>
      </c>
      <c r="H37" s="40">
        <v>9.4700000000000006</v>
      </c>
      <c r="I37" s="39">
        <v>5</v>
      </c>
      <c r="J37" s="41">
        <v>187.75</v>
      </c>
      <c r="K37" s="42"/>
      <c r="L37" s="43">
        <f t="shared" si="0"/>
        <v>1777.9925000000001</v>
      </c>
      <c r="M37" s="43">
        <f t="shared" si="1"/>
        <v>0</v>
      </c>
      <c r="N37" s="44">
        <f t="shared" si="2"/>
        <v>0</v>
      </c>
      <c r="O37" s="43">
        <f t="shared" ref="O37" si="31">ROUND(M37*SVS_UR_1_1,2)</f>
        <v>0</v>
      </c>
      <c r="P37" s="41">
        <f t="shared" si="9"/>
        <v>1</v>
      </c>
      <c r="Q37" s="42"/>
      <c r="R37" s="43">
        <f t="shared" si="5"/>
        <v>9.4700000000000006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645</v>
      </c>
      <c r="C38" s="248">
        <v>0</v>
      </c>
      <c r="D38" s="248">
        <v>25</v>
      </c>
      <c r="E38" s="38" t="s">
        <v>146</v>
      </c>
      <c r="F38" s="38" t="s">
        <v>69</v>
      </c>
      <c r="G38" s="39" t="s">
        <v>88</v>
      </c>
      <c r="H38" s="40">
        <v>5.19</v>
      </c>
      <c r="I38" s="39">
        <v>5</v>
      </c>
      <c r="J38" s="41">
        <v>187.75</v>
      </c>
      <c r="K38" s="42"/>
      <c r="L38" s="43">
        <f t="shared" si="0"/>
        <v>974.42250000000013</v>
      </c>
      <c r="M38" s="43">
        <f t="shared" si="1"/>
        <v>0</v>
      </c>
      <c r="N38" s="44">
        <f t="shared" si="2"/>
        <v>0</v>
      </c>
      <c r="O38" s="43">
        <f t="shared" ref="O38" si="32">ROUND(M38*SVS_UR_1_1,2)</f>
        <v>0</v>
      </c>
      <c r="P38" s="41">
        <f t="shared" si="9"/>
        <v>1</v>
      </c>
      <c r="Q38" s="42"/>
      <c r="R38" s="43">
        <f t="shared" si="5"/>
        <v>5.19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645</v>
      </c>
      <c r="C39" s="248">
        <v>0</v>
      </c>
      <c r="D39" s="248">
        <v>24</v>
      </c>
      <c r="E39" s="38" t="s">
        <v>82</v>
      </c>
      <c r="F39" s="38" t="s">
        <v>74</v>
      </c>
      <c r="G39" s="39" t="s">
        <v>81</v>
      </c>
      <c r="H39" s="40">
        <v>10.06</v>
      </c>
      <c r="I39" s="39">
        <v>5</v>
      </c>
      <c r="J39" s="41">
        <v>187.75</v>
      </c>
      <c r="K39" s="42"/>
      <c r="L39" s="43">
        <f t="shared" si="0"/>
        <v>1888.7650000000001</v>
      </c>
      <c r="M39" s="43">
        <f t="shared" si="1"/>
        <v>0</v>
      </c>
      <c r="N39" s="44">
        <f t="shared" si="2"/>
        <v>0</v>
      </c>
      <c r="O39" s="43">
        <f t="shared" ref="O39" si="33">ROUND(M39*SVS_UR_1_1,2)</f>
        <v>0</v>
      </c>
      <c r="P39" s="41">
        <f t="shared" si="9"/>
        <v>1</v>
      </c>
      <c r="Q39" s="42"/>
      <c r="R39" s="43">
        <f t="shared" si="5"/>
        <v>10.06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645</v>
      </c>
      <c r="C40" s="248">
        <v>0</v>
      </c>
      <c r="D40" s="248">
        <v>23</v>
      </c>
      <c r="E40" s="38" t="s">
        <v>213</v>
      </c>
      <c r="F40" s="38" t="s">
        <v>71</v>
      </c>
      <c r="G40" s="39" t="s">
        <v>78</v>
      </c>
      <c r="H40" s="40">
        <v>22.11</v>
      </c>
      <c r="I40" s="39">
        <v>2</v>
      </c>
      <c r="J40" s="41">
        <v>75.099999999999994</v>
      </c>
      <c r="K40" s="42"/>
      <c r="L40" s="43">
        <f t="shared" si="0"/>
        <v>1660.4609999999998</v>
      </c>
      <c r="M40" s="43">
        <f t="shared" si="1"/>
        <v>0</v>
      </c>
      <c r="N40" s="44">
        <f t="shared" si="2"/>
        <v>0</v>
      </c>
      <c r="O40" s="43">
        <f t="shared" ref="O40" si="34">ROUND(M40*SVS_UR_1_1,2)</f>
        <v>0</v>
      </c>
      <c r="P40" s="41">
        <f t="shared" si="9"/>
        <v>1</v>
      </c>
      <c r="Q40" s="42"/>
      <c r="R40" s="43">
        <f t="shared" si="5"/>
        <v>22.11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645</v>
      </c>
      <c r="C41" s="248">
        <v>0</v>
      </c>
      <c r="D41" s="248">
        <v>22</v>
      </c>
      <c r="E41" s="38" t="s">
        <v>651</v>
      </c>
      <c r="F41" s="38" t="s">
        <v>71</v>
      </c>
      <c r="G41" s="39" t="s">
        <v>42</v>
      </c>
      <c r="H41" s="40">
        <v>12.07</v>
      </c>
      <c r="I41" s="39">
        <v>0.23</v>
      </c>
      <c r="J41" s="41">
        <v>12</v>
      </c>
      <c r="K41" s="42"/>
      <c r="L41" s="43">
        <f t="shared" si="0"/>
        <v>144.84</v>
      </c>
      <c r="M41" s="43">
        <f t="shared" si="1"/>
        <v>0</v>
      </c>
      <c r="N41" s="44">
        <f t="shared" si="2"/>
        <v>0</v>
      </c>
      <c r="O41" s="43">
        <f t="shared" ref="O41" si="35">ROUND(M41*SVS_UR_1_1,2)</f>
        <v>0</v>
      </c>
      <c r="P41" s="138"/>
      <c r="Q41" s="138"/>
      <c r="R41" s="138"/>
      <c r="S41" s="138"/>
      <c r="T41" s="138"/>
      <c r="U41" s="138"/>
    </row>
    <row r="42" spans="1:21" s="45" customFormat="1" ht="24">
      <c r="A42" s="37">
        <f>MAX($A$11:A41)+1</f>
        <v>32</v>
      </c>
      <c r="B42" s="46" t="s">
        <v>645</v>
      </c>
      <c r="C42" s="248">
        <v>0</v>
      </c>
      <c r="D42" s="248">
        <v>21</v>
      </c>
      <c r="E42" s="38" t="s">
        <v>650</v>
      </c>
      <c r="F42" s="38" t="s">
        <v>69</v>
      </c>
      <c r="G42" s="39" t="s">
        <v>88</v>
      </c>
      <c r="H42" s="40">
        <v>11.47</v>
      </c>
      <c r="I42" s="39">
        <v>5</v>
      </c>
      <c r="J42" s="41">
        <v>187.75</v>
      </c>
      <c r="K42" s="42"/>
      <c r="L42" s="43">
        <f t="shared" si="0"/>
        <v>2153.4925000000003</v>
      </c>
      <c r="M42" s="43">
        <f t="shared" si="1"/>
        <v>0</v>
      </c>
      <c r="N42" s="44">
        <f t="shared" si="2"/>
        <v>0</v>
      </c>
      <c r="O42" s="43">
        <f t="shared" ref="O42" si="36">ROUND(M42*SVS_UR_1_1,2)</f>
        <v>0</v>
      </c>
      <c r="P42" s="41">
        <f t="shared" si="9"/>
        <v>1</v>
      </c>
      <c r="Q42" s="42"/>
      <c r="R42" s="43">
        <f t="shared" si="5"/>
        <v>11.47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645</v>
      </c>
      <c r="C43" s="248">
        <v>0</v>
      </c>
      <c r="D43" s="248">
        <v>32</v>
      </c>
      <c r="E43" s="38" t="s">
        <v>652</v>
      </c>
      <c r="F43" s="38" t="s">
        <v>71</v>
      </c>
      <c r="G43" s="39" t="s">
        <v>85</v>
      </c>
      <c r="H43" s="40">
        <v>1.9</v>
      </c>
      <c r="I43" s="39">
        <v>5</v>
      </c>
      <c r="J43" s="41">
        <v>187.75</v>
      </c>
      <c r="K43" s="42"/>
      <c r="L43" s="43">
        <f t="shared" si="0"/>
        <v>356.72499999999997</v>
      </c>
      <c r="M43" s="43">
        <f t="shared" si="1"/>
        <v>0</v>
      </c>
      <c r="N43" s="44">
        <f t="shared" si="2"/>
        <v>0</v>
      </c>
      <c r="O43" s="43">
        <f t="shared" ref="O43" si="37">ROUND(M43*SVS_UR_1_1,2)</f>
        <v>0</v>
      </c>
      <c r="P43" s="41">
        <f t="shared" si="9"/>
        <v>1</v>
      </c>
      <c r="Q43" s="42"/>
      <c r="R43" s="43">
        <f t="shared" si="5"/>
        <v>1.9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645</v>
      </c>
      <c r="C44" s="248">
        <v>0</v>
      </c>
      <c r="D44" s="248">
        <v>31</v>
      </c>
      <c r="E44" s="38" t="s">
        <v>589</v>
      </c>
      <c r="F44" s="38" t="s">
        <v>74</v>
      </c>
      <c r="G44" s="39" t="s">
        <v>81</v>
      </c>
      <c r="H44" s="40">
        <v>7.29</v>
      </c>
      <c r="I44" s="39">
        <v>5</v>
      </c>
      <c r="J44" s="41">
        <v>187.75</v>
      </c>
      <c r="K44" s="42"/>
      <c r="L44" s="43">
        <f t="shared" si="0"/>
        <v>1368.6975</v>
      </c>
      <c r="M44" s="43">
        <f t="shared" si="1"/>
        <v>0</v>
      </c>
      <c r="N44" s="44">
        <f t="shared" si="2"/>
        <v>0</v>
      </c>
      <c r="O44" s="43">
        <f t="shared" ref="O44" si="38">ROUND(M44*SVS_UR_1_1,2)</f>
        <v>0</v>
      </c>
      <c r="P44" s="41">
        <f t="shared" si="9"/>
        <v>1</v>
      </c>
      <c r="Q44" s="42"/>
      <c r="R44" s="43">
        <f t="shared" si="5"/>
        <v>7.29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645</v>
      </c>
      <c r="C45" s="248">
        <v>0</v>
      </c>
      <c r="D45" s="248">
        <v>30</v>
      </c>
      <c r="E45" s="38" t="s">
        <v>54</v>
      </c>
      <c r="F45" s="38" t="s">
        <v>74</v>
      </c>
      <c r="G45" s="39" t="s">
        <v>81</v>
      </c>
      <c r="H45" s="40">
        <v>7.11</v>
      </c>
      <c r="I45" s="39">
        <v>5</v>
      </c>
      <c r="J45" s="41">
        <v>187.75</v>
      </c>
      <c r="K45" s="42"/>
      <c r="L45" s="43">
        <f t="shared" si="0"/>
        <v>1334.9025000000001</v>
      </c>
      <c r="M45" s="43">
        <f t="shared" si="1"/>
        <v>0</v>
      </c>
      <c r="N45" s="44">
        <f t="shared" si="2"/>
        <v>0</v>
      </c>
      <c r="O45" s="43">
        <f t="shared" ref="O45" si="39">ROUND(M45*SVS_UR_1_1,2)</f>
        <v>0</v>
      </c>
      <c r="P45" s="41">
        <f t="shared" si="9"/>
        <v>1</v>
      </c>
      <c r="Q45" s="42"/>
      <c r="R45" s="43">
        <f t="shared" si="5"/>
        <v>7.11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 ht="24">
      <c r="A46" s="37">
        <f>MAX($A$11:A45)+1</f>
        <v>36</v>
      </c>
      <c r="B46" s="46" t="s">
        <v>645</v>
      </c>
      <c r="C46" s="248">
        <v>0</v>
      </c>
      <c r="D46" s="248">
        <v>29</v>
      </c>
      <c r="E46" s="38" t="s">
        <v>364</v>
      </c>
      <c r="F46" s="38" t="s">
        <v>71</v>
      </c>
      <c r="G46" s="39" t="s">
        <v>78</v>
      </c>
      <c r="H46" s="40">
        <v>15.5</v>
      </c>
      <c r="I46" s="39">
        <v>2</v>
      </c>
      <c r="J46" s="41">
        <v>75.099999999999994</v>
      </c>
      <c r="K46" s="42"/>
      <c r="L46" s="43">
        <f t="shared" si="0"/>
        <v>1164.05</v>
      </c>
      <c r="M46" s="43">
        <f t="shared" si="1"/>
        <v>0</v>
      </c>
      <c r="N46" s="44">
        <f t="shared" si="2"/>
        <v>0</v>
      </c>
      <c r="O46" s="43">
        <f t="shared" ref="O46" si="40">ROUND(M46*SVS_UR_1_1,2)</f>
        <v>0</v>
      </c>
      <c r="P46" s="41">
        <f t="shared" si="9"/>
        <v>1</v>
      </c>
      <c r="Q46" s="42"/>
      <c r="R46" s="43">
        <f t="shared" si="5"/>
        <v>15.5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 ht="24">
      <c r="A47" s="37">
        <f>MAX($A$11:A46)+1</f>
        <v>37</v>
      </c>
      <c r="B47" s="46" t="s">
        <v>645</v>
      </c>
      <c r="C47" s="248">
        <v>0</v>
      </c>
      <c r="D47" s="248">
        <v>28</v>
      </c>
      <c r="E47" s="38" t="s">
        <v>239</v>
      </c>
      <c r="F47" s="38" t="s">
        <v>71</v>
      </c>
      <c r="G47" s="39" t="s">
        <v>78</v>
      </c>
      <c r="H47" s="40">
        <v>16.47</v>
      </c>
      <c r="I47" s="39">
        <v>2</v>
      </c>
      <c r="J47" s="41">
        <v>75.099999999999994</v>
      </c>
      <c r="K47" s="42"/>
      <c r="L47" s="43">
        <f t="shared" si="0"/>
        <v>1236.8969999999999</v>
      </c>
      <c r="M47" s="43">
        <f t="shared" si="1"/>
        <v>0</v>
      </c>
      <c r="N47" s="44">
        <f t="shared" si="2"/>
        <v>0</v>
      </c>
      <c r="O47" s="43">
        <f t="shared" ref="O47" si="41">ROUND(M47*SVS_UR_1_1,2)</f>
        <v>0</v>
      </c>
      <c r="P47" s="41">
        <f t="shared" si="9"/>
        <v>1</v>
      </c>
      <c r="Q47" s="42"/>
      <c r="R47" s="43">
        <f t="shared" si="5"/>
        <v>16.47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 ht="24">
      <c r="A48" s="37">
        <f>MAX($A$11:A47)+1</f>
        <v>38</v>
      </c>
      <c r="B48" s="46" t="s">
        <v>645</v>
      </c>
      <c r="C48" s="248">
        <v>0</v>
      </c>
      <c r="D48" s="248">
        <v>27</v>
      </c>
      <c r="E48" s="38" t="s">
        <v>252</v>
      </c>
      <c r="F48" s="38" t="s">
        <v>71</v>
      </c>
      <c r="G48" s="39" t="s">
        <v>78</v>
      </c>
      <c r="H48" s="40">
        <v>4.13</v>
      </c>
      <c r="I48" s="39">
        <v>2</v>
      </c>
      <c r="J48" s="41">
        <v>75.099999999999994</v>
      </c>
      <c r="K48" s="42"/>
      <c r="L48" s="43">
        <f t="shared" si="0"/>
        <v>310.16299999999995</v>
      </c>
      <c r="M48" s="43">
        <f t="shared" si="1"/>
        <v>0</v>
      </c>
      <c r="N48" s="44">
        <f t="shared" si="2"/>
        <v>0</v>
      </c>
      <c r="O48" s="43">
        <f t="shared" ref="O48" si="42">ROUND(M48*SVS_UR_1_1,2)</f>
        <v>0</v>
      </c>
      <c r="P48" s="41">
        <f t="shared" si="9"/>
        <v>1</v>
      </c>
      <c r="Q48" s="42"/>
      <c r="R48" s="43">
        <f t="shared" si="5"/>
        <v>4.13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645</v>
      </c>
      <c r="C49" s="248">
        <v>0</v>
      </c>
      <c r="D49" s="248">
        <v>38</v>
      </c>
      <c r="E49" s="38" t="s">
        <v>365</v>
      </c>
      <c r="F49" s="38" t="s">
        <v>71</v>
      </c>
      <c r="G49" s="39" t="s">
        <v>65</v>
      </c>
      <c r="H49" s="40">
        <v>70.66</v>
      </c>
      <c r="I49" s="39">
        <v>3</v>
      </c>
      <c r="J49" s="41">
        <v>112.65</v>
      </c>
      <c r="K49" s="42"/>
      <c r="L49" s="43">
        <f t="shared" si="0"/>
        <v>7959.8490000000002</v>
      </c>
      <c r="M49" s="43">
        <f t="shared" si="1"/>
        <v>0</v>
      </c>
      <c r="N49" s="44">
        <f t="shared" si="2"/>
        <v>0</v>
      </c>
      <c r="O49" s="43">
        <f t="shared" ref="O49" si="43">ROUND(M49*SVS_UR_1_1,2)</f>
        <v>0</v>
      </c>
      <c r="P49" s="41">
        <f t="shared" si="9"/>
        <v>1</v>
      </c>
      <c r="Q49" s="42"/>
      <c r="R49" s="43">
        <f t="shared" si="5"/>
        <v>70.66</v>
      </c>
      <c r="S49" s="43">
        <f t="shared" si="6"/>
        <v>0</v>
      </c>
      <c r="T49" s="44">
        <f t="shared" si="7"/>
        <v>0</v>
      </c>
      <c r="U49" s="43" cm="1">
        <f t="array" ref="U49">ROUND(S49*SVS_GrR_1_1,2)</f>
        <v>0</v>
      </c>
    </row>
    <row r="50" spans="1:21" s="45" customFormat="1" ht="24">
      <c r="A50" s="37">
        <f>MAX($A$11:A49)+1</f>
        <v>40</v>
      </c>
      <c r="B50" s="46" t="s">
        <v>645</v>
      </c>
      <c r="C50" s="248">
        <v>0</v>
      </c>
      <c r="D50" s="248">
        <v>37</v>
      </c>
      <c r="E50" s="38" t="s">
        <v>82</v>
      </c>
      <c r="F50" s="38" t="s">
        <v>74</v>
      </c>
      <c r="G50" s="39" t="s">
        <v>81</v>
      </c>
      <c r="H50" s="40">
        <v>52.31</v>
      </c>
      <c r="I50" s="39">
        <v>5</v>
      </c>
      <c r="J50" s="41">
        <v>187.75</v>
      </c>
      <c r="K50" s="42"/>
      <c r="L50" s="43">
        <f t="shared" si="0"/>
        <v>9821.2025000000012</v>
      </c>
      <c r="M50" s="43">
        <f t="shared" si="1"/>
        <v>0</v>
      </c>
      <c r="N50" s="44">
        <f t="shared" si="2"/>
        <v>0</v>
      </c>
      <c r="O50" s="43">
        <f t="shared" ref="O50" si="44">ROUND(M50*SVS_UR_1_1,2)</f>
        <v>0</v>
      </c>
      <c r="P50" s="41">
        <f t="shared" si="9"/>
        <v>1</v>
      </c>
      <c r="Q50" s="42"/>
      <c r="R50" s="43">
        <f t="shared" si="5"/>
        <v>52.31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645</v>
      </c>
      <c r="C51" s="248">
        <v>0</v>
      </c>
      <c r="D51" s="248">
        <v>36</v>
      </c>
      <c r="E51" s="38" t="s">
        <v>349</v>
      </c>
      <c r="F51" s="38" t="s">
        <v>74</v>
      </c>
      <c r="G51" s="39" t="s">
        <v>81</v>
      </c>
      <c r="H51" s="40">
        <v>223.84</v>
      </c>
      <c r="I51" s="39">
        <v>5</v>
      </c>
      <c r="J51" s="41">
        <v>187.75</v>
      </c>
      <c r="K51" s="42"/>
      <c r="L51" s="43">
        <f t="shared" si="0"/>
        <v>42025.96</v>
      </c>
      <c r="M51" s="43">
        <f t="shared" si="1"/>
        <v>0</v>
      </c>
      <c r="N51" s="44">
        <f t="shared" si="2"/>
        <v>0</v>
      </c>
      <c r="O51" s="43">
        <f t="shared" ref="O51" si="45">ROUND(M51*SVS_UR_1_1,2)</f>
        <v>0</v>
      </c>
      <c r="P51" s="41">
        <f t="shared" si="9"/>
        <v>1</v>
      </c>
      <c r="Q51" s="42"/>
      <c r="R51" s="43">
        <f t="shared" si="5"/>
        <v>223.84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 ht="24">
      <c r="A52" s="37">
        <f>MAX($A$11:A51)+1</f>
        <v>42</v>
      </c>
      <c r="B52" s="46" t="s">
        <v>645</v>
      </c>
      <c r="C52" s="248">
        <v>0</v>
      </c>
      <c r="D52" s="248">
        <v>35</v>
      </c>
      <c r="E52" s="38" t="s">
        <v>54</v>
      </c>
      <c r="F52" s="38" t="s">
        <v>74</v>
      </c>
      <c r="G52" s="39" t="s">
        <v>81</v>
      </c>
      <c r="H52" s="40">
        <v>5.22</v>
      </c>
      <c r="I52" s="39">
        <v>5</v>
      </c>
      <c r="J52" s="41">
        <v>187.75</v>
      </c>
      <c r="K52" s="42"/>
      <c r="L52" s="43">
        <f t="shared" si="0"/>
        <v>980.05499999999995</v>
      </c>
      <c r="M52" s="43">
        <f t="shared" si="1"/>
        <v>0</v>
      </c>
      <c r="N52" s="44">
        <f t="shared" si="2"/>
        <v>0</v>
      </c>
      <c r="O52" s="43">
        <f t="shared" ref="O52" si="46">ROUND(M52*SVS_UR_1_1,2)</f>
        <v>0</v>
      </c>
      <c r="P52" s="41">
        <f t="shared" si="9"/>
        <v>1</v>
      </c>
      <c r="Q52" s="42"/>
      <c r="R52" s="43">
        <f t="shared" si="5"/>
        <v>5.22</v>
      </c>
      <c r="S52" s="43">
        <f t="shared" si="6"/>
        <v>0</v>
      </c>
      <c r="T52" s="44">
        <f t="shared" si="7"/>
        <v>0</v>
      </c>
      <c r="U52" s="43" cm="1">
        <f t="array" ref="U52">ROUND(S52*SVS_GrR_1_1,2)</f>
        <v>0</v>
      </c>
    </row>
    <row r="53" spans="1:21" s="45" customFormat="1" ht="24">
      <c r="A53" s="37">
        <f>MAX($A$11:A52)+1</f>
        <v>43</v>
      </c>
      <c r="B53" s="46" t="s">
        <v>645</v>
      </c>
      <c r="C53" s="248">
        <v>0</v>
      </c>
      <c r="D53" s="248">
        <v>34</v>
      </c>
      <c r="E53" s="38" t="s">
        <v>653</v>
      </c>
      <c r="F53" s="38" t="s">
        <v>74</v>
      </c>
      <c r="G53" s="39" t="s">
        <v>83</v>
      </c>
      <c r="H53" s="40">
        <v>6.92</v>
      </c>
      <c r="I53" s="39">
        <v>5</v>
      </c>
      <c r="J53" s="41">
        <v>187.75</v>
      </c>
      <c r="K53" s="42"/>
      <c r="L53" s="43">
        <f t="shared" si="0"/>
        <v>1299.23</v>
      </c>
      <c r="M53" s="43">
        <f t="shared" si="1"/>
        <v>0</v>
      </c>
      <c r="N53" s="44">
        <f t="shared" si="2"/>
        <v>0</v>
      </c>
      <c r="O53" s="43">
        <f t="shared" ref="O53" si="47">ROUND(M53*SVS_UR_1_1,2)</f>
        <v>0</v>
      </c>
      <c r="P53" s="41">
        <f t="shared" si="9"/>
        <v>1</v>
      </c>
      <c r="Q53" s="42"/>
      <c r="R53" s="43">
        <f t="shared" si="5"/>
        <v>6.92</v>
      </c>
      <c r="S53" s="43">
        <f t="shared" si="6"/>
        <v>0</v>
      </c>
      <c r="T53" s="44">
        <f t="shared" si="7"/>
        <v>0</v>
      </c>
      <c r="U53" s="43" cm="1">
        <f t="array" ref="U53">ROUND(S53*SVS_GrR_1_1,2)</f>
        <v>0</v>
      </c>
    </row>
    <row r="54" spans="1:21" s="45" customFormat="1" ht="24">
      <c r="A54" s="37">
        <f>MAX($A$11:A53)+1</f>
        <v>44</v>
      </c>
      <c r="B54" s="46" t="s">
        <v>645</v>
      </c>
      <c r="C54" s="248">
        <v>0</v>
      </c>
      <c r="D54" s="248">
        <v>33</v>
      </c>
      <c r="E54" s="38" t="s">
        <v>84</v>
      </c>
      <c r="F54" s="38" t="s">
        <v>74</v>
      </c>
      <c r="G54" s="39" t="s">
        <v>83</v>
      </c>
      <c r="H54" s="40">
        <v>27.64</v>
      </c>
      <c r="I54" s="39">
        <v>5</v>
      </c>
      <c r="J54" s="41">
        <v>187.75</v>
      </c>
      <c r="K54" s="42"/>
      <c r="L54" s="43">
        <f t="shared" si="0"/>
        <v>5189.41</v>
      </c>
      <c r="M54" s="43">
        <f t="shared" si="1"/>
        <v>0</v>
      </c>
      <c r="N54" s="44">
        <f t="shared" si="2"/>
        <v>0</v>
      </c>
      <c r="O54" s="43">
        <f t="shared" ref="O54" si="48">ROUND(M54*SVS_UR_1_1,2)</f>
        <v>0</v>
      </c>
      <c r="P54" s="41">
        <f t="shared" si="9"/>
        <v>1</v>
      </c>
      <c r="Q54" s="42"/>
      <c r="R54" s="43">
        <f t="shared" si="5"/>
        <v>27.64</v>
      </c>
      <c r="S54" s="43">
        <f t="shared" si="6"/>
        <v>0</v>
      </c>
      <c r="T54" s="44">
        <f t="shared" si="7"/>
        <v>0</v>
      </c>
      <c r="U54" s="43" cm="1">
        <f t="array" ref="U54">ROUND(S54*SVS_GrR_1_1,2)</f>
        <v>0</v>
      </c>
    </row>
    <row r="55" spans="1:21" s="45" customFormat="1" ht="24">
      <c r="A55" s="37">
        <f>MAX($A$11:A54)+1</f>
        <v>45</v>
      </c>
      <c r="B55" s="46" t="s">
        <v>645</v>
      </c>
      <c r="C55" s="248">
        <v>0</v>
      </c>
      <c r="D55" s="248">
        <v>44</v>
      </c>
      <c r="E55" s="38" t="s">
        <v>235</v>
      </c>
      <c r="F55" s="38" t="s">
        <v>71</v>
      </c>
      <c r="G55" s="39" t="s">
        <v>65</v>
      </c>
      <c r="H55" s="40">
        <v>67.56</v>
      </c>
      <c r="I55" s="39">
        <v>3</v>
      </c>
      <c r="J55" s="41">
        <v>112.65</v>
      </c>
      <c r="K55" s="42"/>
      <c r="L55" s="43">
        <f t="shared" si="0"/>
        <v>7610.6340000000009</v>
      </c>
      <c r="M55" s="43">
        <f t="shared" si="1"/>
        <v>0</v>
      </c>
      <c r="N55" s="44">
        <f t="shared" si="2"/>
        <v>0</v>
      </c>
      <c r="O55" s="43">
        <f t="shared" ref="O55" si="49">ROUND(M55*SVS_UR_1_1,2)</f>
        <v>0</v>
      </c>
      <c r="P55" s="41">
        <f t="shared" si="9"/>
        <v>1</v>
      </c>
      <c r="Q55" s="42"/>
      <c r="R55" s="43">
        <f t="shared" si="5"/>
        <v>67.56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 ht="24">
      <c r="A56" s="37">
        <f>MAX($A$11:A55)+1</f>
        <v>46</v>
      </c>
      <c r="B56" s="46" t="s">
        <v>645</v>
      </c>
      <c r="C56" s="248">
        <v>0</v>
      </c>
      <c r="D56" s="248">
        <v>43</v>
      </c>
      <c r="E56" s="38" t="s">
        <v>235</v>
      </c>
      <c r="F56" s="38" t="s">
        <v>71</v>
      </c>
      <c r="G56" s="39" t="s">
        <v>65</v>
      </c>
      <c r="H56" s="40">
        <v>65.099999999999994</v>
      </c>
      <c r="I56" s="39">
        <v>3</v>
      </c>
      <c r="J56" s="41">
        <v>112.65</v>
      </c>
      <c r="K56" s="42"/>
      <c r="L56" s="43">
        <f t="shared" si="0"/>
        <v>7333.5149999999994</v>
      </c>
      <c r="M56" s="43">
        <f t="shared" si="1"/>
        <v>0</v>
      </c>
      <c r="N56" s="44">
        <f t="shared" si="2"/>
        <v>0</v>
      </c>
      <c r="O56" s="43">
        <f t="shared" ref="O56" si="50">ROUND(M56*SVS_UR_1_1,2)</f>
        <v>0</v>
      </c>
      <c r="P56" s="41">
        <f t="shared" si="9"/>
        <v>1</v>
      </c>
      <c r="Q56" s="42"/>
      <c r="R56" s="43">
        <f t="shared" si="5"/>
        <v>65.099999999999994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 ht="24">
      <c r="A57" s="37">
        <f>MAX($A$11:A56)+1</f>
        <v>47</v>
      </c>
      <c r="B57" s="46" t="s">
        <v>645</v>
      </c>
      <c r="C57" s="248">
        <v>0</v>
      </c>
      <c r="D57" s="248">
        <v>42</v>
      </c>
      <c r="E57" s="38" t="s">
        <v>235</v>
      </c>
      <c r="F57" s="38" t="s">
        <v>71</v>
      </c>
      <c r="G57" s="39" t="s">
        <v>65</v>
      </c>
      <c r="H57" s="40">
        <v>31.4</v>
      </c>
      <c r="I57" s="39">
        <v>3</v>
      </c>
      <c r="J57" s="41">
        <v>112.65</v>
      </c>
      <c r="K57" s="42"/>
      <c r="L57" s="43">
        <f t="shared" si="0"/>
        <v>3537.21</v>
      </c>
      <c r="M57" s="43">
        <f t="shared" si="1"/>
        <v>0</v>
      </c>
      <c r="N57" s="44">
        <f t="shared" si="2"/>
        <v>0</v>
      </c>
      <c r="O57" s="43">
        <f t="shared" ref="O57" si="51">ROUND(M57*SVS_UR_1_1,2)</f>
        <v>0</v>
      </c>
      <c r="P57" s="41">
        <f t="shared" si="9"/>
        <v>1</v>
      </c>
      <c r="Q57" s="42"/>
      <c r="R57" s="43">
        <f t="shared" si="5"/>
        <v>31.4</v>
      </c>
      <c r="S57" s="43">
        <f t="shared" si="6"/>
        <v>0</v>
      </c>
      <c r="T57" s="44">
        <f t="shared" si="7"/>
        <v>0</v>
      </c>
      <c r="U57" s="43" cm="1">
        <f t="array" ref="U57">ROUND(S57*SVS_GrR_1_1,2)</f>
        <v>0</v>
      </c>
    </row>
    <row r="58" spans="1:21" s="45" customFormat="1" ht="24">
      <c r="A58" s="37">
        <f>MAX($A$11:A57)+1</f>
        <v>48</v>
      </c>
      <c r="B58" s="46" t="s">
        <v>645</v>
      </c>
      <c r="C58" s="248">
        <v>0</v>
      </c>
      <c r="D58" s="248">
        <v>41</v>
      </c>
      <c r="E58" s="38" t="s">
        <v>235</v>
      </c>
      <c r="F58" s="38" t="s">
        <v>71</v>
      </c>
      <c r="G58" s="39" t="s">
        <v>65</v>
      </c>
      <c r="H58" s="40">
        <v>65.099999999999994</v>
      </c>
      <c r="I58" s="39">
        <v>3</v>
      </c>
      <c r="J58" s="41">
        <v>112.65</v>
      </c>
      <c r="K58" s="42"/>
      <c r="L58" s="43">
        <f t="shared" si="0"/>
        <v>7333.5149999999994</v>
      </c>
      <c r="M58" s="43">
        <f t="shared" si="1"/>
        <v>0</v>
      </c>
      <c r="N58" s="44">
        <f t="shared" si="2"/>
        <v>0</v>
      </c>
      <c r="O58" s="43">
        <f t="shared" ref="O58" si="52">ROUND(M58*SVS_UR_1_1,2)</f>
        <v>0</v>
      </c>
      <c r="P58" s="41">
        <f t="shared" si="9"/>
        <v>1</v>
      </c>
      <c r="Q58" s="42"/>
      <c r="R58" s="43">
        <f t="shared" si="5"/>
        <v>65.099999999999994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 ht="24">
      <c r="A59" s="37">
        <f>MAX($A$11:A58)+1</f>
        <v>49</v>
      </c>
      <c r="B59" s="46" t="s">
        <v>645</v>
      </c>
      <c r="C59" s="248">
        <v>0</v>
      </c>
      <c r="D59" s="248">
        <v>40</v>
      </c>
      <c r="E59" s="38" t="s">
        <v>654</v>
      </c>
      <c r="F59" s="38" t="s">
        <v>71</v>
      </c>
      <c r="G59" s="39" t="s">
        <v>37</v>
      </c>
      <c r="H59" s="40">
        <v>24.13</v>
      </c>
      <c r="I59" s="39">
        <v>1</v>
      </c>
      <c r="J59" s="41">
        <v>40.18</v>
      </c>
      <c r="K59" s="42"/>
      <c r="L59" s="43">
        <f t="shared" si="0"/>
        <v>969.54339999999991</v>
      </c>
      <c r="M59" s="43">
        <f t="shared" si="1"/>
        <v>0</v>
      </c>
      <c r="N59" s="44">
        <f t="shared" si="2"/>
        <v>0</v>
      </c>
      <c r="O59" s="43">
        <f t="shared" ref="O59" si="53">ROUND(M59*SVS_UR_1_1,2)</f>
        <v>0</v>
      </c>
      <c r="P59" s="41">
        <f t="shared" si="9"/>
        <v>1</v>
      </c>
      <c r="Q59" s="42"/>
      <c r="R59" s="43">
        <f t="shared" si="5"/>
        <v>24.13</v>
      </c>
      <c r="S59" s="43">
        <f t="shared" si="6"/>
        <v>0</v>
      </c>
      <c r="T59" s="44">
        <f t="shared" si="7"/>
        <v>0</v>
      </c>
      <c r="U59" s="43" cm="1">
        <f t="array" ref="U59">ROUND(S59*SVS_GrR_1_1,2)</f>
        <v>0</v>
      </c>
    </row>
    <row r="60" spans="1:21" s="45" customFormat="1" ht="24">
      <c r="A60" s="37">
        <f>MAX($A$11:A59)+1</f>
        <v>50</v>
      </c>
      <c r="B60" s="46" t="s">
        <v>645</v>
      </c>
      <c r="C60" s="248">
        <v>0</v>
      </c>
      <c r="D60" s="248">
        <v>39</v>
      </c>
      <c r="E60" s="38" t="s">
        <v>655</v>
      </c>
      <c r="F60" s="38" t="s">
        <v>71</v>
      </c>
      <c r="G60" s="39" t="s">
        <v>65</v>
      </c>
      <c r="H60" s="40">
        <v>64.349999999999994</v>
      </c>
      <c r="I60" s="39">
        <v>3</v>
      </c>
      <c r="J60" s="41">
        <v>112.65</v>
      </c>
      <c r="K60" s="42"/>
      <c r="L60" s="43">
        <f t="shared" si="0"/>
        <v>7249.0275000000001</v>
      </c>
      <c r="M60" s="43">
        <f t="shared" si="1"/>
        <v>0</v>
      </c>
      <c r="N60" s="44">
        <f t="shared" si="2"/>
        <v>0</v>
      </c>
      <c r="O60" s="43">
        <f t="shared" ref="O60" si="54">ROUND(M60*SVS_UR_1_1,2)</f>
        <v>0</v>
      </c>
      <c r="P60" s="41">
        <f t="shared" si="9"/>
        <v>1</v>
      </c>
      <c r="Q60" s="42"/>
      <c r="R60" s="43">
        <f t="shared" si="5"/>
        <v>64.349999999999994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 ht="24">
      <c r="A61" s="37">
        <f>MAX($A$11:A60)+1</f>
        <v>51</v>
      </c>
      <c r="B61" s="46" t="s">
        <v>645</v>
      </c>
      <c r="C61" s="248">
        <v>1</v>
      </c>
      <c r="D61" s="248"/>
      <c r="E61" s="38" t="s">
        <v>82</v>
      </c>
      <c r="F61" s="38" t="s">
        <v>71</v>
      </c>
      <c r="G61" s="39" t="s">
        <v>81</v>
      </c>
      <c r="H61" s="40">
        <v>24.82</v>
      </c>
      <c r="I61" s="39">
        <v>3</v>
      </c>
      <c r="J61" s="41">
        <v>112.65</v>
      </c>
      <c r="K61" s="42"/>
      <c r="L61" s="43">
        <f t="shared" si="0"/>
        <v>2795.973</v>
      </c>
      <c r="M61" s="43">
        <f t="shared" si="1"/>
        <v>0</v>
      </c>
      <c r="N61" s="44">
        <f t="shared" si="2"/>
        <v>0</v>
      </c>
      <c r="O61" s="43">
        <f t="shared" ref="O61" si="55">ROUND(M61*SVS_UR_1_1,2)</f>
        <v>0</v>
      </c>
      <c r="P61" s="41">
        <f t="shared" si="9"/>
        <v>1</v>
      </c>
      <c r="Q61" s="42"/>
      <c r="R61" s="43">
        <f t="shared" si="5"/>
        <v>24.82</v>
      </c>
      <c r="S61" s="43">
        <f t="shared" si="6"/>
        <v>0</v>
      </c>
      <c r="T61" s="44">
        <f t="shared" si="7"/>
        <v>0</v>
      </c>
      <c r="U61" s="43" cm="1">
        <f t="array" ref="U61">ROUND(S61*SVS_GrR_1_1,2)</f>
        <v>0</v>
      </c>
    </row>
    <row r="62" spans="1:21" s="45" customFormat="1" ht="24">
      <c r="A62" s="37">
        <f>MAX($A$11:A61)+1</f>
        <v>52</v>
      </c>
      <c r="B62" s="46" t="s">
        <v>645</v>
      </c>
      <c r="C62" s="248">
        <v>1</v>
      </c>
      <c r="D62" s="248"/>
      <c r="E62" s="38" t="s">
        <v>365</v>
      </c>
      <c r="F62" s="38" t="s">
        <v>71</v>
      </c>
      <c r="G62" s="39" t="s">
        <v>65</v>
      </c>
      <c r="H62" s="40">
        <v>68.650000000000006</v>
      </c>
      <c r="I62" s="39">
        <v>3</v>
      </c>
      <c r="J62" s="41">
        <v>112.65</v>
      </c>
      <c r="K62" s="42"/>
      <c r="L62" s="43">
        <f t="shared" si="0"/>
        <v>7733.4225000000006</v>
      </c>
      <c r="M62" s="43">
        <f t="shared" si="1"/>
        <v>0</v>
      </c>
      <c r="N62" s="44">
        <f t="shared" si="2"/>
        <v>0</v>
      </c>
      <c r="O62" s="43">
        <f t="shared" ref="O62" si="56">ROUND(M62*SVS_UR_1_1,2)</f>
        <v>0</v>
      </c>
      <c r="P62" s="41">
        <f t="shared" si="9"/>
        <v>1</v>
      </c>
      <c r="Q62" s="42"/>
      <c r="R62" s="43">
        <f t="shared" si="5"/>
        <v>68.650000000000006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 ht="24">
      <c r="A63" s="37">
        <f>MAX($A$11:A62)+1</f>
        <v>53</v>
      </c>
      <c r="B63" s="46" t="s">
        <v>645</v>
      </c>
      <c r="C63" s="248">
        <v>1</v>
      </c>
      <c r="D63" s="248"/>
      <c r="E63" s="38" t="s">
        <v>365</v>
      </c>
      <c r="F63" s="38" t="s">
        <v>71</v>
      </c>
      <c r="G63" s="39" t="s">
        <v>65</v>
      </c>
      <c r="H63" s="40">
        <v>69.209999999999994</v>
      </c>
      <c r="I63" s="39">
        <v>3</v>
      </c>
      <c r="J63" s="41">
        <v>112.65</v>
      </c>
      <c r="K63" s="42"/>
      <c r="L63" s="43">
        <f t="shared" si="0"/>
        <v>7796.5064999999995</v>
      </c>
      <c r="M63" s="43">
        <f t="shared" si="1"/>
        <v>0</v>
      </c>
      <c r="N63" s="44">
        <f t="shared" si="2"/>
        <v>0</v>
      </c>
      <c r="O63" s="43">
        <f t="shared" ref="O63" si="57">ROUND(M63*SVS_UR_1_1,2)</f>
        <v>0</v>
      </c>
      <c r="P63" s="41">
        <f t="shared" si="9"/>
        <v>1</v>
      </c>
      <c r="Q63" s="42"/>
      <c r="R63" s="43">
        <f t="shared" si="5"/>
        <v>69.209999999999994</v>
      </c>
      <c r="S63" s="43">
        <f t="shared" si="6"/>
        <v>0</v>
      </c>
      <c r="T63" s="44">
        <f t="shared" si="7"/>
        <v>0</v>
      </c>
      <c r="U63" s="43" cm="1">
        <f t="array" ref="U63">ROUND(S63*SVS_GrR_1_1,2)</f>
        <v>0</v>
      </c>
    </row>
    <row r="64" spans="1:21" s="45" customFormat="1" ht="24">
      <c r="A64" s="37">
        <f>MAX($A$11:A63)+1</f>
        <v>54</v>
      </c>
      <c r="B64" s="46" t="s">
        <v>645</v>
      </c>
      <c r="C64" s="248">
        <v>1</v>
      </c>
      <c r="D64" s="248"/>
      <c r="E64" s="38" t="s">
        <v>365</v>
      </c>
      <c r="F64" s="38" t="s">
        <v>71</v>
      </c>
      <c r="G64" s="39" t="s">
        <v>65</v>
      </c>
      <c r="H64" s="40">
        <v>67.37</v>
      </c>
      <c r="I64" s="39">
        <v>3</v>
      </c>
      <c r="J64" s="41">
        <v>112.65</v>
      </c>
      <c r="K64" s="42"/>
      <c r="L64" s="43">
        <f t="shared" si="0"/>
        <v>7589.2305000000006</v>
      </c>
      <c r="M64" s="43">
        <f t="shared" si="1"/>
        <v>0</v>
      </c>
      <c r="N64" s="44">
        <f t="shared" si="2"/>
        <v>0</v>
      </c>
      <c r="O64" s="43">
        <f t="shared" ref="O64" si="58">ROUND(M64*SVS_UR_1_1,2)</f>
        <v>0</v>
      </c>
      <c r="P64" s="41">
        <f t="shared" si="9"/>
        <v>1</v>
      </c>
      <c r="Q64" s="42"/>
      <c r="R64" s="43">
        <f t="shared" si="5"/>
        <v>67.37</v>
      </c>
      <c r="S64" s="43">
        <f t="shared" si="6"/>
        <v>0</v>
      </c>
      <c r="T64" s="44">
        <f t="shared" si="7"/>
        <v>0</v>
      </c>
      <c r="U64" s="43" cm="1">
        <f t="array" ref="U64">ROUND(S64*SVS_GrR_1_1,2)</f>
        <v>0</v>
      </c>
    </row>
    <row r="65" spans="1:21" s="45" customFormat="1" ht="24">
      <c r="A65" s="37">
        <f>MAX($A$11:A64)+1</f>
        <v>55</v>
      </c>
      <c r="B65" s="46" t="s">
        <v>645</v>
      </c>
      <c r="C65" s="248">
        <v>1</v>
      </c>
      <c r="D65" s="248"/>
      <c r="E65" s="38" t="s">
        <v>365</v>
      </c>
      <c r="F65" s="38" t="s">
        <v>71</v>
      </c>
      <c r="G65" s="39" t="s">
        <v>65</v>
      </c>
      <c r="H65" s="40">
        <v>66.77</v>
      </c>
      <c r="I65" s="39">
        <v>3</v>
      </c>
      <c r="J65" s="41">
        <v>112.65</v>
      </c>
      <c r="K65" s="42"/>
      <c r="L65" s="43">
        <f t="shared" si="0"/>
        <v>7521.6404999999995</v>
      </c>
      <c r="M65" s="43">
        <f t="shared" si="1"/>
        <v>0</v>
      </c>
      <c r="N65" s="44">
        <f t="shared" si="2"/>
        <v>0</v>
      </c>
      <c r="O65" s="43">
        <f t="shared" ref="O65" si="59">ROUND(M65*SVS_UR_1_1,2)</f>
        <v>0</v>
      </c>
      <c r="P65" s="41">
        <f t="shared" si="9"/>
        <v>1</v>
      </c>
      <c r="Q65" s="42"/>
      <c r="R65" s="43">
        <f t="shared" si="5"/>
        <v>66.77</v>
      </c>
      <c r="S65" s="43">
        <f t="shared" si="6"/>
        <v>0</v>
      </c>
      <c r="T65" s="44">
        <f t="shared" si="7"/>
        <v>0</v>
      </c>
      <c r="U65" s="43" cm="1">
        <f t="array" ref="U65">ROUND(S65*SVS_GrR_1_1,2)</f>
        <v>0</v>
      </c>
    </row>
    <row r="66" spans="1:21" s="45" customFormat="1" ht="24">
      <c r="A66" s="37">
        <f>MAX($A$11:A65)+1</f>
        <v>56</v>
      </c>
      <c r="B66" s="46" t="s">
        <v>645</v>
      </c>
      <c r="C66" s="248">
        <v>1</v>
      </c>
      <c r="D66" s="248"/>
      <c r="E66" s="38" t="s">
        <v>365</v>
      </c>
      <c r="F66" s="38" t="s">
        <v>71</v>
      </c>
      <c r="G66" s="39" t="s">
        <v>65</v>
      </c>
      <c r="H66" s="40">
        <v>66.77</v>
      </c>
      <c r="I66" s="39">
        <v>3</v>
      </c>
      <c r="J66" s="41">
        <v>112.65</v>
      </c>
      <c r="K66" s="42"/>
      <c r="L66" s="43">
        <f t="shared" si="0"/>
        <v>7521.6404999999995</v>
      </c>
      <c r="M66" s="43">
        <f t="shared" si="1"/>
        <v>0</v>
      </c>
      <c r="N66" s="44">
        <f t="shared" si="2"/>
        <v>0</v>
      </c>
      <c r="O66" s="43">
        <f t="shared" ref="O66" si="60">ROUND(M66*SVS_UR_1_1,2)</f>
        <v>0</v>
      </c>
      <c r="P66" s="41">
        <f t="shared" si="9"/>
        <v>1</v>
      </c>
      <c r="Q66" s="42"/>
      <c r="R66" s="43">
        <f t="shared" si="5"/>
        <v>66.77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 ht="24">
      <c r="A67" s="37">
        <f>MAX($A$11:A66)+1</f>
        <v>57</v>
      </c>
      <c r="B67" s="46" t="s">
        <v>645</v>
      </c>
      <c r="C67" s="248">
        <v>1</v>
      </c>
      <c r="D67" s="248"/>
      <c r="E67" s="38" t="s">
        <v>365</v>
      </c>
      <c r="F67" s="38" t="s">
        <v>71</v>
      </c>
      <c r="G67" s="39" t="s">
        <v>65</v>
      </c>
      <c r="H67" s="40">
        <v>68.959999999999994</v>
      </c>
      <c r="I67" s="39">
        <v>3</v>
      </c>
      <c r="J67" s="41">
        <v>112.65</v>
      </c>
      <c r="K67" s="42"/>
      <c r="L67" s="43">
        <f t="shared" si="0"/>
        <v>7768.3440000000001</v>
      </c>
      <c r="M67" s="43">
        <f t="shared" si="1"/>
        <v>0</v>
      </c>
      <c r="N67" s="44">
        <f t="shared" si="2"/>
        <v>0</v>
      </c>
      <c r="O67" s="43">
        <f t="shared" ref="O67" si="61">ROUND(M67*SVS_UR_1_1,2)</f>
        <v>0</v>
      </c>
      <c r="P67" s="41">
        <f t="shared" si="9"/>
        <v>1</v>
      </c>
      <c r="Q67" s="42"/>
      <c r="R67" s="43">
        <f t="shared" si="5"/>
        <v>68.959999999999994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 ht="24">
      <c r="A68" s="37">
        <f>MAX($A$11:A67)+1</f>
        <v>58</v>
      </c>
      <c r="B68" s="46" t="s">
        <v>645</v>
      </c>
      <c r="C68" s="248">
        <v>1</v>
      </c>
      <c r="D68" s="248"/>
      <c r="E68" s="38" t="s">
        <v>365</v>
      </c>
      <c r="F68" s="38" t="s">
        <v>71</v>
      </c>
      <c r="G68" s="39" t="s">
        <v>65</v>
      </c>
      <c r="H68" s="40">
        <v>68.430000000000007</v>
      </c>
      <c r="I68" s="39">
        <v>3</v>
      </c>
      <c r="J68" s="41">
        <v>112.65</v>
      </c>
      <c r="K68" s="42"/>
      <c r="L68" s="43">
        <f t="shared" si="0"/>
        <v>7708.6395000000011</v>
      </c>
      <c r="M68" s="43">
        <f t="shared" si="1"/>
        <v>0</v>
      </c>
      <c r="N68" s="44">
        <f t="shared" si="2"/>
        <v>0</v>
      </c>
      <c r="O68" s="43">
        <f t="shared" ref="O68" si="62">ROUND(M68*SVS_UR_1_1,2)</f>
        <v>0</v>
      </c>
      <c r="P68" s="41">
        <f t="shared" si="9"/>
        <v>1</v>
      </c>
      <c r="Q68" s="42"/>
      <c r="R68" s="43">
        <f t="shared" si="5"/>
        <v>68.430000000000007</v>
      </c>
      <c r="S68" s="43">
        <f t="shared" si="6"/>
        <v>0</v>
      </c>
      <c r="T68" s="44">
        <f t="shared" si="7"/>
        <v>0</v>
      </c>
      <c r="U68" s="43" cm="1">
        <f t="array" ref="U68">ROUND(S68*SVS_GrR_1_1,2)</f>
        <v>0</v>
      </c>
    </row>
    <row r="69" spans="1:21" s="45" customFormat="1" ht="24">
      <c r="A69" s="37">
        <f>MAX($A$11:A68)+1</f>
        <v>59</v>
      </c>
      <c r="B69" s="46" t="s">
        <v>645</v>
      </c>
      <c r="C69" s="248">
        <v>1</v>
      </c>
      <c r="D69" s="248"/>
      <c r="E69" s="38" t="s">
        <v>652</v>
      </c>
      <c r="F69" s="38" t="s">
        <v>71</v>
      </c>
      <c r="G69" s="39" t="s">
        <v>85</v>
      </c>
      <c r="H69" s="40">
        <v>1.41</v>
      </c>
      <c r="I69" s="39">
        <v>5</v>
      </c>
      <c r="J69" s="41">
        <v>187.75</v>
      </c>
      <c r="K69" s="42"/>
      <c r="L69" s="43">
        <f t="shared" si="0"/>
        <v>264.72749999999996</v>
      </c>
      <c r="M69" s="43">
        <f t="shared" si="1"/>
        <v>0</v>
      </c>
      <c r="N69" s="44">
        <f t="shared" si="2"/>
        <v>0</v>
      </c>
      <c r="O69" s="43">
        <f t="shared" ref="O69" si="63">ROUND(M69*SVS_UR_1_1,2)</f>
        <v>0</v>
      </c>
      <c r="P69" s="41">
        <f t="shared" si="9"/>
        <v>1</v>
      </c>
      <c r="Q69" s="42"/>
      <c r="R69" s="43">
        <f t="shared" si="5"/>
        <v>1.41</v>
      </c>
      <c r="S69" s="43">
        <f t="shared" si="6"/>
        <v>0</v>
      </c>
      <c r="T69" s="44">
        <f t="shared" si="7"/>
        <v>0</v>
      </c>
      <c r="U69" s="43" cm="1">
        <f t="array" ref="U69">ROUND(S69*SVS_GrR_1_1,2)</f>
        <v>0</v>
      </c>
    </row>
    <row r="70" spans="1:21" s="45" customFormat="1" ht="24">
      <c r="A70" s="37">
        <f>MAX($A$11:A69)+1</f>
        <v>60</v>
      </c>
      <c r="B70" s="46" t="s">
        <v>645</v>
      </c>
      <c r="C70" s="248">
        <v>1</v>
      </c>
      <c r="D70" s="248"/>
      <c r="E70" s="38" t="s">
        <v>349</v>
      </c>
      <c r="F70" s="38" t="s">
        <v>71</v>
      </c>
      <c r="G70" s="39" t="s">
        <v>81</v>
      </c>
      <c r="H70" s="40">
        <v>120.86</v>
      </c>
      <c r="I70" s="39">
        <v>3</v>
      </c>
      <c r="J70" s="41">
        <v>112.65</v>
      </c>
      <c r="K70" s="42"/>
      <c r="L70" s="43">
        <f t="shared" si="0"/>
        <v>13614.879000000001</v>
      </c>
      <c r="M70" s="43">
        <f t="shared" si="1"/>
        <v>0</v>
      </c>
      <c r="N70" s="44">
        <f t="shared" si="2"/>
        <v>0</v>
      </c>
      <c r="O70" s="43">
        <f t="shared" ref="O70" si="64">ROUND(M70*SVS_UR_1_1,2)</f>
        <v>0</v>
      </c>
      <c r="P70" s="41">
        <f t="shared" si="9"/>
        <v>1</v>
      </c>
      <c r="Q70" s="42"/>
      <c r="R70" s="43">
        <f t="shared" si="5"/>
        <v>120.86</v>
      </c>
      <c r="S70" s="43">
        <f t="shared" si="6"/>
        <v>0</v>
      </c>
      <c r="T70" s="44">
        <f t="shared" si="7"/>
        <v>0</v>
      </c>
      <c r="U70" s="43" cm="1">
        <f t="array" ref="U70">ROUND(S70*SVS_GrR_1_1,2)</f>
        <v>0</v>
      </c>
    </row>
    <row r="71" spans="1:21" s="45" customFormat="1" ht="24">
      <c r="A71" s="37">
        <f>MAX($A$11:A70)+1</f>
        <v>61</v>
      </c>
      <c r="B71" s="46" t="s">
        <v>645</v>
      </c>
      <c r="C71" s="248">
        <v>1</v>
      </c>
      <c r="D71" s="248"/>
      <c r="E71" s="38" t="s">
        <v>82</v>
      </c>
      <c r="F71" s="38" t="s">
        <v>71</v>
      </c>
      <c r="G71" s="39" t="s">
        <v>81</v>
      </c>
      <c r="H71" s="40">
        <v>30.31</v>
      </c>
      <c r="I71" s="39">
        <v>3</v>
      </c>
      <c r="J71" s="41">
        <v>112.65</v>
      </c>
      <c r="K71" s="42"/>
      <c r="L71" s="43">
        <f t="shared" si="0"/>
        <v>3414.4214999999999</v>
      </c>
      <c r="M71" s="43">
        <f t="shared" si="1"/>
        <v>0</v>
      </c>
      <c r="N71" s="44">
        <f t="shared" si="2"/>
        <v>0</v>
      </c>
      <c r="O71" s="43">
        <f t="shared" ref="O71" si="65">ROUND(M71*SVS_UR_1_1,2)</f>
        <v>0</v>
      </c>
      <c r="P71" s="41">
        <f t="shared" si="9"/>
        <v>1</v>
      </c>
      <c r="Q71" s="42"/>
      <c r="R71" s="43">
        <f t="shared" si="5"/>
        <v>30.31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 ht="24">
      <c r="A72" s="37">
        <f>MAX($A$11:A71)+1</f>
        <v>62</v>
      </c>
      <c r="B72" s="46" t="s">
        <v>645</v>
      </c>
      <c r="C72" s="248">
        <v>1</v>
      </c>
      <c r="D72" s="248"/>
      <c r="E72" s="38" t="s">
        <v>365</v>
      </c>
      <c r="F72" s="38" t="s">
        <v>71</v>
      </c>
      <c r="G72" s="39" t="s">
        <v>65</v>
      </c>
      <c r="H72" s="40">
        <v>68.91</v>
      </c>
      <c r="I72" s="39">
        <v>3</v>
      </c>
      <c r="J72" s="41">
        <v>112.65</v>
      </c>
      <c r="K72" s="42"/>
      <c r="L72" s="43">
        <f t="shared" si="0"/>
        <v>7762.7115000000003</v>
      </c>
      <c r="M72" s="43">
        <f t="shared" si="1"/>
        <v>0</v>
      </c>
      <c r="N72" s="44">
        <f t="shared" si="2"/>
        <v>0</v>
      </c>
      <c r="O72" s="43">
        <f t="shared" ref="O72" si="66">ROUND(M72*SVS_UR_1_1,2)</f>
        <v>0</v>
      </c>
      <c r="P72" s="41">
        <f t="shared" si="9"/>
        <v>1</v>
      </c>
      <c r="Q72" s="42"/>
      <c r="R72" s="43">
        <f t="shared" si="5"/>
        <v>68.91</v>
      </c>
      <c r="S72" s="43">
        <f t="shared" si="6"/>
        <v>0</v>
      </c>
      <c r="T72" s="44">
        <f t="shared" si="7"/>
        <v>0</v>
      </c>
      <c r="U72" s="43" cm="1">
        <f t="array" ref="U72">ROUND(S72*SVS_GrR_1_1,2)</f>
        <v>0</v>
      </c>
    </row>
    <row r="73" spans="1:21" s="45" customFormat="1" ht="24">
      <c r="A73" s="37">
        <f>MAX($A$11:A72)+1</f>
        <v>63</v>
      </c>
      <c r="B73" s="46" t="s">
        <v>645</v>
      </c>
      <c r="C73" s="248">
        <v>1</v>
      </c>
      <c r="D73" s="248"/>
      <c r="E73" s="38" t="s">
        <v>240</v>
      </c>
      <c r="F73" s="38" t="s">
        <v>71</v>
      </c>
      <c r="G73" s="39" t="s">
        <v>65</v>
      </c>
      <c r="H73" s="40">
        <v>32.24</v>
      </c>
      <c r="I73" s="39">
        <v>3</v>
      </c>
      <c r="J73" s="41">
        <v>112.65</v>
      </c>
      <c r="K73" s="42"/>
      <c r="L73" s="43">
        <f t="shared" si="0"/>
        <v>3631.8360000000002</v>
      </c>
      <c r="M73" s="43">
        <f t="shared" si="1"/>
        <v>0</v>
      </c>
      <c r="N73" s="44">
        <f t="shared" si="2"/>
        <v>0</v>
      </c>
      <c r="O73" s="43">
        <f t="shared" ref="O73" si="67">ROUND(M73*SVS_UR_1_1,2)</f>
        <v>0</v>
      </c>
      <c r="P73" s="41">
        <f t="shared" si="9"/>
        <v>1</v>
      </c>
      <c r="Q73" s="42"/>
      <c r="R73" s="43">
        <f t="shared" si="5"/>
        <v>32.24</v>
      </c>
      <c r="S73" s="43">
        <f t="shared" si="6"/>
        <v>0</v>
      </c>
      <c r="T73" s="44">
        <f t="shared" si="7"/>
        <v>0</v>
      </c>
      <c r="U73" s="43" cm="1">
        <f t="array" ref="U73">ROUND(S73*SVS_GrR_1_1,2)</f>
        <v>0</v>
      </c>
    </row>
    <row r="74" spans="1:21" s="45" customFormat="1" ht="24">
      <c r="A74" s="37">
        <f>MAX($A$11:A73)+1</f>
        <v>64</v>
      </c>
      <c r="B74" s="46" t="s">
        <v>645</v>
      </c>
      <c r="C74" s="248">
        <v>1</v>
      </c>
      <c r="D74" s="248"/>
      <c r="E74" s="38" t="s">
        <v>365</v>
      </c>
      <c r="F74" s="38" t="s">
        <v>71</v>
      </c>
      <c r="G74" s="39" t="s">
        <v>65</v>
      </c>
      <c r="H74" s="40">
        <v>68.97</v>
      </c>
      <c r="I74" s="39">
        <v>3</v>
      </c>
      <c r="J74" s="41">
        <v>112.65</v>
      </c>
      <c r="K74" s="42"/>
      <c r="L74" s="43">
        <f t="shared" si="0"/>
        <v>7769.4705000000004</v>
      </c>
      <c r="M74" s="43">
        <f t="shared" si="1"/>
        <v>0</v>
      </c>
      <c r="N74" s="44">
        <f t="shared" si="2"/>
        <v>0</v>
      </c>
      <c r="O74" s="43">
        <f t="shared" ref="O74" si="68">ROUND(M74*SVS_UR_1_1,2)</f>
        <v>0</v>
      </c>
      <c r="P74" s="41">
        <f t="shared" si="9"/>
        <v>1</v>
      </c>
      <c r="Q74" s="42"/>
      <c r="R74" s="43">
        <f t="shared" si="5"/>
        <v>68.97</v>
      </c>
      <c r="S74" s="43">
        <f t="shared" si="6"/>
        <v>0</v>
      </c>
      <c r="T74" s="44">
        <f t="shared" si="7"/>
        <v>0</v>
      </c>
      <c r="U74" s="43" cm="1">
        <f t="array" ref="U74">ROUND(S74*SVS_GrR_1_1,2)</f>
        <v>0</v>
      </c>
    </row>
    <row r="75" spans="1:21" s="45" customFormat="1" ht="24">
      <c r="A75" s="37">
        <f>MAX($A$11:A74)+1</f>
        <v>65</v>
      </c>
      <c r="B75" s="46" t="s">
        <v>645</v>
      </c>
      <c r="C75" s="248">
        <v>1</v>
      </c>
      <c r="D75" s="248"/>
      <c r="E75" s="38" t="s">
        <v>365</v>
      </c>
      <c r="F75" s="38" t="s">
        <v>71</v>
      </c>
      <c r="G75" s="39" t="s">
        <v>65</v>
      </c>
      <c r="H75" s="40">
        <v>43.04</v>
      </c>
      <c r="I75" s="39">
        <v>3</v>
      </c>
      <c r="J75" s="41">
        <v>112.65</v>
      </c>
      <c r="K75" s="42"/>
      <c r="L75" s="43">
        <f t="shared" ref="L75:L95" si="69">H75*J75</f>
        <v>4848.4560000000001</v>
      </c>
      <c r="M75" s="43">
        <f t="shared" ref="M75:M95" si="70">IFERROR(L75/K75,0)</f>
        <v>0</v>
      </c>
      <c r="N75" s="44">
        <f t="shared" ref="N75:N95" si="71">IF(O75&gt;0,O75/J75,0)</f>
        <v>0</v>
      </c>
      <c r="O75" s="43">
        <f t="shared" ref="O75" si="72">ROUND(M75*SVS_UR_1_1,2)</f>
        <v>0</v>
      </c>
      <c r="P75" s="41">
        <f t="shared" si="9"/>
        <v>1</v>
      </c>
      <c r="Q75" s="42"/>
      <c r="R75" s="43">
        <f t="shared" ref="R75:R95" si="73">H75*P75</f>
        <v>43.04</v>
      </c>
      <c r="S75" s="43">
        <f t="shared" ref="S75:S95" si="74">IFERROR(R75/Q75,0)</f>
        <v>0</v>
      </c>
      <c r="T75" s="44">
        <f t="shared" ref="T75:T95" si="75">IF(U75&gt;0,U75/P75,0)</f>
        <v>0</v>
      </c>
      <c r="U75" s="43" cm="1">
        <f t="array" ref="U75">ROUND(S75*SVS_GrR_1_1,2)</f>
        <v>0</v>
      </c>
    </row>
    <row r="76" spans="1:21" s="45" customFormat="1" ht="24">
      <c r="A76" s="37">
        <f>MAX($A$11:A75)+1</f>
        <v>66</v>
      </c>
      <c r="B76" s="46" t="s">
        <v>645</v>
      </c>
      <c r="C76" s="248">
        <v>1</v>
      </c>
      <c r="D76" s="248"/>
      <c r="E76" s="38" t="s">
        <v>656</v>
      </c>
      <c r="F76" s="38" t="s">
        <v>71</v>
      </c>
      <c r="G76" s="39" t="s">
        <v>75</v>
      </c>
      <c r="H76" s="40">
        <v>12.52</v>
      </c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</row>
    <row r="77" spans="1:21" s="45" customFormat="1" ht="24">
      <c r="A77" s="37">
        <f>MAX($A$11:A76)+1</f>
        <v>67</v>
      </c>
      <c r="B77" s="46" t="s">
        <v>645</v>
      </c>
      <c r="C77" s="248">
        <v>1</v>
      </c>
      <c r="D77" s="248"/>
      <c r="E77" s="38" t="s">
        <v>365</v>
      </c>
      <c r="F77" s="38" t="s">
        <v>71</v>
      </c>
      <c r="G77" s="39" t="s">
        <v>65</v>
      </c>
      <c r="H77" s="40">
        <v>67.33</v>
      </c>
      <c r="I77" s="39">
        <v>3</v>
      </c>
      <c r="J77" s="41">
        <v>112.65</v>
      </c>
      <c r="K77" s="42"/>
      <c r="L77" s="43">
        <f t="shared" si="69"/>
        <v>7584.7245000000003</v>
      </c>
      <c r="M77" s="43">
        <f t="shared" si="70"/>
        <v>0</v>
      </c>
      <c r="N77" s="44">
        <f t="shared" si="71"/>
        <v>0</v>
      </c>
      <c r="O77" s="43">
        <f t="shared" ref="O77" si="76">ROUND(M77*SVS_UR_1_1,2)</f>
        <v>0</v>
      </c>
      <c r="P77" s="41">
        <f t="shared" ref="P77:P95" si="77">IF(I77&gt;=1,1,0)</f>
        <v>1</v>
      </c>
      <c r="Q77" s="42"/>
      <c r="R77" s="43">
        <f t="shared" si="73"/>
        <v>67.33</v>
      </c>
      <c r="S77" s="43">
        <f t="shared" si="74"/>
        <v>0</v>
      </c>
      <c r="T77" s="44">
        <f t="shared" si="75"/>
        <v>0</v>
      </c>
      <c r="U77" s="43" cm="1">
        <f t="array" ref="U77">ROUND(S77*SVS_GrR_1_1,2)</f>
        <v>0</v>
      </c>
    </row>
    <row r="78" spans="1:21" s="45" customFormat="1" ht="24">
      <c r="A78" s="37">
        <f>MAX($A$11:A77)+1</f>
        <v>68</v>
      </c>
      <c r="B78" s="46" t="s">
        <v>645</v>
      </c>
      <c r="C78" s="248">
        <v>1</v>
      </c>
      <c r="D78" s="248"/>
      <c r="E78" s="38" t="s">
        <v>240</v>
      </c>
      <c r="F78" s="38" t="s">
        <v>71</v>
      </c>
      <c r="G78" s="39" t="s">
        <v>65</v>
      </c>
      <c r="H78" s="40">
        <v>69</v>
      </c>
      <c r="I78" s="39">
        <v>3</v>
      </c>
      <c r="J78" s="41">
        <v>112.65</v>
      </c>
      <c r="K78" s="42"/>
      <c r="L78" s="43">
        <f t="shared" si="69"/>
        <v>7772.85</v>
      </c>
      <c r="M78" s="43">
        <f t="shared" si="70"/>
        <v>0</v>
      </c>
      <c r="N78" s="44">
        <f t="shared" si="71"/>
        <v>0</v>
      </c>
      <c r="O78" s="43">
        <f t="shared" ref="O78" si="78">ROUND(M78*SVS_UR_1_1,2)</f>
        <v>0</v>
      </c>
      <c r="P78" s="41">
        <f t="shared" si="77"/>
        <v>1</v>
      </c>
      <c r="Q78" s="42"/>
      <c r="R78" s="43">
        <f t="shared" si="73"/>
        <v>69</v>
      </c>
      <c r="S78" s="43">
        <f t="shared" si="74"/>
        <v>0</v>
      </c>
      <c r="T78" s="44">
        <f t="shared" si="75"/>
        <v>0</v>
      </c>
      <c r="U78" s="43" cm="1">
        <f t="array" ref="U78">ROUND(S78*SVS_GrR_1_1,2)</f>
        <v>0</v>
      </c>
    </row>
    <row r="79" spans="1:21" s="45" customFormat="1" ht="24">
      <c r="A79" s="37">
        <f>MAX($A$11:A78)+1</f>
        <v>69</v>
      </c>
      <c r="B79" s="46" t="s">
        <v>645</v>
      </c>
      <c r="C79" s="248">
        <v>1</v>
      </c>
      <c r="D79" s="248"/>
      <c r="E79" s="38" t="s">
        <v>82</v>
      </c>
      <c r="F79" s="38" t="s">
        <v>71</v>
      </c>
      <c r="G79" s="39" t="s">
        <v>81</v>
      </c>
      <c r="H79" s="40">
        <v>39.869999999999997</v>
      </c>
      <c r="I79" s="39">
        <v>3</v>
      </c>
      <c r="J79" s="41">
        <v>112.65</v>
      </c>
      <c r="K79" s="42"/>
      <c r="L79" s="43">
        <f t="shared" si="69"/>
        <v>4491.3554999999997</v>
      </c>
      <c r="M79" s="43">
        <f t="shared" si="70"/>
        <v>0</v>
      </c>
      <c r="N79" s="44">
        <f t="shared" si="71"/>
        <v>0</v>
      </c>
      <c r="O79" s="43">
        <f t="shared" ref="O79" si="79">ROUND(M79*SVS_UR_1_1,2)</f>
        <v>0</v>
      </c>
      <c r="P79" s="41">
        <f t="shared" si="77"/>
        <v>1</v>
      </c>
      <c r="Q79" s="42"/>
      <c r="R79" s="43">
        <f t="shared" si="73"/>
        <v>39.869999999999997</v>
      </c>
      <c r="S79" s="43">
        <f t="shared" si="74"/>
        <v>0</v>
      </c>
      <c r="T79" s="44">
        <f t="shared" si="75"/>
        <v>0</v>
      </c>
      <c r="U79" s="43" cm="1">
        <f t="array" ref="U79">ROUND(S79*SVS_GrR_1_1,2)</f>
        <v>0</v>
      </c>
    </row>
    <row r="80" spans="1:21" s="45" customFormat="1" ht="24">
      <c r="A80" s="37">
        <f>MAX($A$11:A79)+1</f>
        <v>70</v>
      </c>
      <c r="B80" s="46" t="s">
        <v>645</v>
      </c>
      <c r="C80" s="248">
        <v>1</v>
      </c>
      <c r="D80" s="248"/>
      <c r="E80" s="38" t="s">
        <v>84</v>
      </c>
      <c r="F80" s="38" t="s">
        <v>71</v>
      </c>
      <c r="G80" s="39" t="s">
        <v>83</v>
      </c>
      <c r="H80" s="40">
        <v>19.95</v>
      </c>
      <c r="I80" s="39">
        <v>3</v>
      </c>
      <c r="J80" s="41">
        <v>112.65</v>
      </c>
      <c r="K80" s="42"/>
      <c r="L80" s="43">
        <f t="shared" si="69"/>
        <v>2247.3674999999998</v>
      </c>
      <c r="M80" s="43">
        <f t="shared" si="70"/>
        <v>0</v>
      </c>
      <c r="N80" s="44">
        <f t="shared" si="71"/>
        <v>0</v>
      </c>
      <c r="O80" s="43">
        <f t="shared" ref="O80" si="80">ROUND(M80*SVS_UR_1_1,2)</f>
        <v>0</v>
      </c>
      <c r="P80" s="41">
        <f t="shared" si="77"/>
        <v>1</v>
      </c>
      <c r="Q80" s="42"/>
      <c r="R80" s="43">
        <f t="shared" si="73"/>
        <v>19.95</v>
      </c>
      <c r="S80" s="43">
        <f t="shared" si="74"/>
        <v>0</v>
      </c>
      <c r="T80" s="44">
        <f t="shared" si="75"/>
        <v>0</v>
      </c>
      <c r="U80" s="43" cm="1">
        <f t="array" ref="U80">ROUND(S80*SVS_GrR_1_1,2)</f>
        <v>0</v>
      </c>
    </row>
    <row r="81" spans="1:21" s="45" customFormat="1" ht="24">
      <c r="A81" s="37">
        <f>MAX($A$11:A80)+1</f>
        <v>71</v>
      </c>
      <c r="B81" s="46" t="s">
        <v>645</v>
      </c>
      <c r="C81" s="248">
        <v>-1</v>
      </c>
      <c r="D81" s="248"/>
      <c r="E81" s="38" t="s">
        <v>84</v>
      </c>
      <c r="F81" s="38" t="s">
        <v>74</v>
      </c>
      <c r="G81" s="39" t="s">
        <v>83</v>
      </c>
      <c r="H81" s="40">
        <v>0.81</v>
      </c>
      <c r="I81" s="39">
        <v>3</v>
      </c>
      <c r="J81" s="41">
        <v>112.65</v>
      </c>
      <c r="K81" s="42"/>
      <c r="L81" s="43">
        <f t="shared" si="69"/>
        <v>91.246500000000012</v>
      </c>
      <c r="M81" s="43">
        <f t="shared" si="70"/>
        <v>0</v>
      </c>
      <c r="N81" s="44">
        <f t="shared" si="71"/>
        <v>0</v>
      </c>
      <c r="O81" s="43">
        <f t="shared" ref="O81" si="81">ROUND(M81*SVS_UR_1_1,2)</f>
        <v>0</v>
      </c>
      <c r="P81" s="41">
        <f t="shared" si="77"/>
        <v>1</v>
      </c>
      <c r="Q81" s="42"/>
      <c r="R81" s="43">
        <f t="shared" si="73"/>
        <v>0.81</v>
      </c>
      <c r="S81" s="43">
        <f t="shared" si="74"/>
        <v>0</v>
      </c>
      <c r="T81" s="44">
        <f t="shared" si="75"/>
        <v>0</v>
      </c>
      <c r="U81" s="43" cm="1">
        <f t="array" ref="U81">ROUND(S81*SVS_GrR_1_1,2)</f>
        <v>0</v>
      </c>
    </row>
    <row r="82" spans="1:21" s="45" customFormat="1" ht="24">
      <c r="A82" s="37">
        <f>MAX($A$11:A81)+1</f>
        <v>72</v>
      </c>
      <c r="B82" s="46" t="s">
        <v>645</v>
      </c>
      <c r="C82" s="248">
        <v>-1</v>
      </c>
      <c r="D82" s="248"/>
      <c r="E82" s="38" t="s">
        <v>657</v>
      </c>
      <c r="F82" s="38" t="s">
        <v>74</v>
      </c>
      <c r="G82" s="39" t="s">
        <v>75</v>
      </c>
      <c r="H82" s="40">
        <v>6.06</v>
      </c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</row>
    <row r="83" spans="1:21" s="45" customFormat="1" ht="24">
      <c r="A83" s="37">
        <f>MAX($A$11:A82)+1</f>
        <v>73</v>
      </c>
      <c r="B83" s="46" t="s">
        <v>645</v>
      </c>
      <c r="C83" s="248">
        <v>-1</v>
      </c>
      <c r="D83" s="248" t="s">
        <v>550</v>
      </c>
      <c r="E83" s="38" t="s">
        <v>241</v>
      </c>
      <c r="F83" s="38" t="s">
        <v>74</v>
      </c>
      <c r="G83" s="39" t="s">
        <v>42</v>
      </c>
      <c r="H83" s="40">
        <v>29.91</v>
      </c>
      <c r="I83" s="39">
        <v>0.23</v>
      </c>
      <c r="J83" s="41">
        <v>12</v>
      </c>
      <c r="K83" s="42"/>
      <c r="L83" s="43">
        <f t="shared" si="69"/>
        <v>358.92</v>
      </c>
      <c r="M83" s="43">
        <f t="shared" si="70"/>
        <v>0</v>
      </c>
      <c r="N83" s="44">
        <f t="shared" si="71"/>
        <v>0</v>
      </c>
      <c r="O83" s="43">
        <f t="shared" ref="O83" si="82">ROUND(M83*SVS_UR_1_1,2)</f>
        <v>0</v>
      </c>
      <c r="P83" s="138"/>
      <c r="Q83" s="138"/>
      <c r="R83" s="138"/>
      <c r="S83" s="138"/>
      <c r="T83" s="138"/>
      <c r="U83" s="138"/>
    </row>
    <row r="84" spans="1:21" s="45" customFormat="1" ht="24">
      <c r="A84" s="37">
        <f>MAX($A$11:A83)+1</f>
        <v>74</v>
      </c>
      <c r="B84" s="46" t="s">
        <v>645</v>
      </c>
      <c r="C84" s="248">
        <v>-1</v>
      </c>
      <c r="D84" s="248">
        <v>-4</v>
      </c>
      <c r="E84" s="38" t="s">
        <v>252</v>
      </c>
      <c r="F84" s="38" t="s">
        <v>74</v>
      </c>
      <c r="G84" s="39" t="s">
        <v>78</v>
      </c>
      <c r="H84" s="40">
        <v>14.31</v>
      </c>
      <c r="I84" s="39">
        <v>2</v>
      </c>
      <c r="J84" s="41">
        <v>75.099999999999994</v>
      </c>
      <c r="K84" s="42"/>
      <c r="L84" s="43">
        <f t="shared" si="69"/>
        <v>1074.681</v>
      </c>
      <c r="M84" s="43">
        <f t="shared" si="70"/>
        <v>0</v>
      </c>
      <c r="N84" s="44">
        <f t="shared" si="71"/>
        <v>0</v>
      </c>
      <c r="O84" s="43">
        <f t="shared" ref="O84" si="83">ROUND(M84*SVS_UR_1_1,2)</f>
        <v>0</v>
      </c>
      <c r="P84" s="41">
        <f t="shared" si="77"/>
        <v>1</v>
      </c>
      <c r="Q84" s="42"/>
      <c r="R84" s="43">
        <f t="shared" si="73"/>
        <v>14.31</v>
      </c>
      <c r="S84" s="43">
        <f t="shared" si="74"/>
        <v>0</v>
      </c>
      <c r="T84" s="44">
        <f t="shared" si="75"/>
        <v>0</v>
      </c>
      <c r="U84" s="43" cm="1">
        <f t="array" ref="U84">ROUND(S84*SVS_GrR_1_1,2)</f>
        <v>0</v>
      </c>
    </row>
    <row r="85" spans="1:21" s="45" customFormat="1" ht="24">
      <c r="A85" s="37">
        <f>MAX($A$11:A84)+1</f>
        <v>75</v>
      </c>
      <c r="B85" s="46" t="s">
        <v>645</v>
      </c>
      <c r="C85" s="248">
        <v>-1</v>
      </c>
      <c r="D85" s="248" t="s">
        <v>658</v>
      </c>
      <c r="E85" s="38" t="s">
        <v>659</v>
      </c>
      <c r="F85" s="38" t="s">
        <v>74</v>
      </c>
      <c r="G85" s="39" t="s">
        <v>75</v>
      </c>
      <c r="H85" s="40">
        <v>9.1999999999999993</v>
      </c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</row>
    <row r="86" spans="1:21" s="45" customFormat="1" ht="24">
      <c r="A86" s="37">
        <f>MAX($A$11:A85)+1</f>
        <v>76</v>
      </c>
      <c r="B86" s="46" t="s">
        <v>645</v>
      </c>
      <c r="C86" s="248">
        <v>-1</v>
      </c>
      <c r="D86" s="248"/>
      <c r="E86" s="38" t="s">
        <v>82</v>
      </c>
      <c r="F86" s="38" t="s">
        <v>74</v>
      </c>
      <c r="G86" s="39" t="s">
        <v>81</v>
      </c>
      <c r="H86" s="40">
        <v>17.32</v>
      </c>
      <c r="I86" s="39">
        <v>3</v>
      </c>
      <c r="J86" s="41">
        <v>112.65</v>
      </c>
      <c r="K86" s="42"/>
      <c r="L86" s="43">
        <f t="shared" si="69"/>
        <v>1951.0980000000002</v>
      </c>
      <c r="M86" s="43">
        <f t="shared" si="70"/>
        <v>0</v>
      </c>
      <c r="N86" s="44">
        <f t="shared" si="71"/>
        <v>0</v>
      </c>
      <c r="O86" s="43">
        <f t="shared" ref="O86" si="84">ROUND(M86*SVS_UR_1_1,2)</f>
        <v>0</v>
      </c>
      <c r="P86" s="41">
        <f t="shared" si="77"/>
        <v>1</v>
      </c>
      <c r="Q86" s="42"/>
      <c r="R86" s="43">
        <f t="shared" si="73"/>
        <v>17.32</v>
      </c>
      <c r="S86" s="43">
        <f t="shared" si="74"/>
        <v>0</v>
      </c>
      <c r="T86" s="44">
        <f t="shared" si="75"/>
        <v>0</v>
      </c>
      <c r="U86" s="43" cm="1">
        <f t="array" ref="U86">ROUND(S86*SVS_GrR_1_1,2)</f>
        <v>0</v>
      </c>
    </row>
    <row r="87" spans="1:21" s="45" customFormat="1" ht="24">
      <c r="A87" s="37">
        <f>MAX($A$11:A86)+1</f>
        <v>77</v>
      </c>
      <c r="B87" s="46" t="s">
        <v>645</v>
      </c>
      <c r="C87" s="248">
        <v>-1</v>
      </c>
      <c r="D87" s="248" t="s">
        <v>547</v>
      </c>
      <c r="E87" s="38" t="s">
        <v>660</v>
      </c>
      <c r="F87" s="38" t="s">
        <v>74</v>
      </c>
      <c r="G87" s="39" t="s">
        <v>75</v>
      </c>
      <c r="H87" s="40">
        <v>46.83</v>
      </c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</row>
    <row r="88" spans="1:21" s="45" customFormat="1" ht="24">
      <c r="A88" s="37">
        <f>MAX($A$11:A87)+1</f>
        <v>78</v>
      </c>
      <c r="B88" s="46" t="s">
        <v>645</v>
      </c>
      <c r="C88" s="248">
        <v>-1</v>
      </c>
      <c r="D88" s="248"/>
      <c r="E88" s="38" t="s">
        <v>661</v>
      </c>
      <c r="F88" s="38" t="s">
        <v>74</v>
      </c>
      <c r="G88" s="39" t="s">
        <v>75</v>
      </c>
      <c r="H88" s="40">
        <v>16.32</v>
      </c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</row>
    <row r="89" spans="1:21" s="45" customFormat="1" ht="24">
      <c r="A89" s="37">
        <f>MAX($A$11:A88)+1</f>
        <v>79</v>
      </c>
      <c r="B89" s="46" t="s">
        <v>645</v>
      </c>
      <c r="C89" s="248">
        <v>-1</v>
      </c>
      <c r="D89" s="248"/>
      <c r="E89" s="38" t="s">
        <v>662</v>
      </c>
      <c r="F89" s="38" t="s">
        <v>74</v>
      </c>
      <c r="G89" s="39" t="s">
        <v>75</v>
      </c>
      <c r="H89" s="40">
        <v>98.33</v>
      </c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</row>
    <row r="90" spans="1:21" s="45" customFormat="1" ht="24">
      <c r="A90" s="37">
        <f>MAX($A$11:A89)+1</f>
        <v>80</v>
      </c>
      <c r="B90" s="46" t="s">
        <v>645</v>
      </c>
      <c r="C90" s="248">
        <v>-1</v>
      </c>
      <c r="D90" s="248"/>
      <c r="E90" s="38" t="s">
        <v>142</v>
      </c>
      <c r="F90" s="38" t="s">
        <v>74</v>
      </c>
      <c r="G90" s="39" t="s">
        <v>83</v>
      </c>
      <c r="H90" s="40">
        <v>8.25</v>
      </c>
      <c r="I90" s="39">
        <v>3</v>
      </c>
      <c r="J90" s="41">
        <v>112.65</v>
      </c>
      <c r="K90" s="42"/>
      <c r="L90" s="43">
        <f t="shared" si="69"/>
        <v>929.36250000000007</v>
      </c>
      <c r="M90" s="43">
        <f t="shared" si="70"/>
        <v>0</v>
      </c>
      <c r="N90" s="44">
        <f t="shared" si="71"/>
        <v>0</v>
      </c>
      <c r="O90" s="43">
        <f t="shared" ref="O90" si="85">ROUND(M90*SVS_UR_1_1,2)</f>
        <v>0</v>
      </c>
      <c r="P90" s="41">
        <f t="shared" si="77"/>
        <v>1</v>
      </c>
      <c r="Q90" s="42"/>
      <c r="R90" s="43">
        <f t="shared" si="73"/>
        <v>8.25</v>
      </c>
      <c r="S90" s="43">
        <f t="shared" si="74"/>
        <v>0</v>
      </c>
      <c r="T90" s="44">
        <f t="shared" si="75"/>
        <v>0</v>
      </c>
      <c r="U90" s="43" cm="1">
        <f t="array" ref="U90">ROUND(S90*SVS_GrR_1_1,2)</f>
        <v>0</v>
      </c>
    </row>
    <row r="91" spans="1:21" s="45" customFormat="1" ht="24">
      <c r="A91" s="37">
        <f>MAX($A$11:A90)+1</f>
        <v>81</v>
      </c>
      <c r="B91" s="46" t="s">
        <v>645</v>
      </c>
      <c r="C91" s="248">
        <v>-1</v>
      </c>
      <c r="D91" s="248" t="s">
        <v>542</v>
      </c>
      <c r="E91" s="38" t="s">
        <v>663</v>
      </c>
      <c r="F91" s="38" t="s">
        <v>74</v>
      </c>
      <c r="G91" s="39" t="s">
        <v>75</v>
      </c>
      <c r="H91" s="40">
        <v>1.98</v>
      </c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</row>
    <row r="92" spans="1:21" s="45" customFormat="1" ht="24">
      <c r="A92" s="37">
        <f>MAX($A$11:A91)+1</f>
        <v>82</v>
      </c>
      <c r="B92" s="46" t="s">
        <v>645</v>
      </c>
      <c r="C92" s="248">
        <v>-1</v>
      </c>
      <c r="D92" s="248" t="s">
        <v>541</v>
      </c>
      <c r="E92" s="38" t="s">
        <v>241</v>
      </c>
      <c r="F92" s="38" t="s">
        <v>74</v>
      </c>
      <c r="G92" s="39" t="s">
        <v>42</v>
      </c>
      <c r="H92" s="40">
        <v>6.14</v>
      </c>
      <c r="I92" s="39">
        <v>0.23</v>
      </c>
      <c r="J92" s="41">
        <v>12</v>
      </c>
      <c r="K92" s="42"/>
      <c r="L92" s="43">
        <f t="shared" si="69"/>
        <v>73.679999999999993</v>
      </c>
      <c r="M92" s="43">
        <f t="shared" si="70"/>
        <v>0</v>
      </c>
      <c r="N92" s="44">
        <f t="shared" si="71"/>
        <v>0</v>
      </c>
      <c r="O92" s="43">
        <f t="shared" ref="O92" si="86">ROUND(M92*SVS_UR_1_1,2)</f>
        <v>0</v>
      </c>
      <c r="P92" s="138"/>
      <c r="Q92" s="138"/>
      <c r="R92" s="138"/>
      <c r="S92" s="138"/>
      <c r="T92" s="138"/>
      <c r="U92" s="138"/>
    </row>
    <row r="93" spans="1:21" s="45" customFormat="1" ht="24">
      <c r="A93" s="37">
        <f>MAX($A$11:A92)+1</f>
        <v>83</v>
      </c>
      <c r="B93" s="46" t="s">
        <v>645</v>
      </c>
      <c r="C93" s="248">
        <v>-1</v>
      </c>
      <c r="D93" s="248"/>
      <c r="E93" s="38" t="s">
        <v>82</v>
      </c>
      <c r="F93" s="38" t="s">
        <v>74</v>
      </c>
      <c r="G93" s="39" t="s">
        <v>81</v>
      </c>
      <c r="H93" s="40">
        <v>14.99</v>
      </c>
      <c r="I93" s="39">
        <v>3</v>
      </c>
      <c r="J93" s="41">
        <v>112.65</v>
      </c>
      <c r="K93" s="42"/>
      <c r="L93" s="43">
        <f t="shared" si="69"/>
        <v>1688.6235000000001</v>
      </c>
      <c r="M93" s="43">
        <f t="shared" si="70"/>
        <v>0</v>
      </c>
      <c r="N93" s="44">
        <f t="shared" si="71"/>
        <v>0</v>
      </c>
      <c r="O93" s="43">
        <f t="shared" ref="O93" si="87">ROUND(M93*SVS_UR_1_1,2)</f>
        <v>0</v>
      </c>
      <c r="P93" s="41">
        <f t="shared" si="77"/>
        <v>1</v>
      </c>
      <c r="Q93" s="42"/>
      <c r="R93" s="43">
        <f t="shared" si="73"/>
        <v>14.99</v>
      </c>
      <c r="S93" s="43">
        <f t="shared" si="74"/>
        <v>0</v>
      </c>
      <c r="T93" s="44">
        <f t="shared" si="75"/>
        <v>0</v>
      </c>
      <c r="U93" s="43" cm="1">
        <f t="array" ref="U93">ROUND(S93*SVS_GrR_1_1,2)</f>
        <v>0</v>
      </c>
    </row>
    <row r="94" spans="1:21" s="45" customFormat="1" ht="24">
      <c r="A94" s="37">
        <f>MAX($A$11:A93)+1</f>
        <v>84</v>
      </c>
      <c r="B94" s="46" t="s">
        <v>645</v>
      </c>
      <c r="C94" s="248">
        <v>-1</v>
      </c>
      <c r="D94" s="248"/>
      <c r="E94" s="38" t="s">
        <v>84</v>
      </c>
      <c r="F94" s="38" t="s">
        <v>74</v>
      </c>
      <c r="G94" s="39" t="s">
        <v>83</v>
      </c>
      <c r="H94" s="40">
        <v>0.85</v>
      </c>
      <c r="I94" s="39">
        <v>3</v>
      </c>
      <c r="J94" s="41">
        <v>112.65</v>
      </c>
      <c r="K94" s="42"/>
      <c r="L94" s="43">
        <f t="shared" si="69"/>
        <v>95.752499999999998</v>
      </c>
      <c r="M94" s="43">
        <f t="shared" si="70"/>
        <v>0</v>
      </c>
      <c r="N94" s="44">
        <f t="shared" si="71"/>
        <v>0</v>
      </c>
      <c r="O94" s="43">
        <f t="shared" ref="O94" si="88">ROUND(M94*SVS_UR_1_1,2)</f>
        <v>0</v>
      </c>
      <c r="P94" s="41">
        <f t="shared" si="77"/>
        <v>1</v>
      </c>
      <c r="Q94" s="42"/>
      <c r="R94" s="43">
        <f t="shared" si="73"/>
        <v>0.85</v>
      </c>
      <c r="S94" s="43">
        <f t="shared" si="74"/>
        <v>0</v>
      </c>
      <c r="T94" s="44">
        <f t="shared" si="75"/>
        <v>0</v>
      </c>
      <c r="U94" s="43" cm="1">
        <f t="array" ref="U94">ROUND(S94*SVS_GrR_1_1,2)</f>
        <v>0</v>
      </c>
    </row>
    <row r="95" spans="1:21" s="45" customFormat="1" ht="24">
      <c r="A95" s="37">
        <f>MAX($A$11:A94)+1</f>
        <v>85</v>
      </c>
      <c r="B95" s="46" t="s">
        <v>645</v>
      </c>
      <c r="C95" s="248">
        <v>-1</v>
      </c>
      <c r="D95" s="248"/>
      <c r="E95" s="38" t="s">
        <v>84</v>
      </c>
      <c r="F95" s="38" t="s">
        <v>74</v>
      </c>
      <c r="G95" s="39" t="s">
        <v>83</v>
      </c>
      <c r="H95" s="40">
        <v>0.71</v>
      </c>
      <c r="I95" s="39">
        <v>3</v>
      </c>
      <c r="J95" s="41">
        <v>112.65</v>
      </c>
      <c r="K95" s="42"/>
      <c r="L95" s="43">
        <f t="shared" si="69"/>
        <v>79.981499999999997</v>
      </c>
      <c r="M95" s="43">
        <f t="shared" si="70"/>
        <v>0</v>
      </c>
      <c r="N95" s="44">
        <f t="shared" si="71"/>
        <v>0</v>
      </c>
      <c r="O95" s="43">
        <f t="shared" ref="O95" si="89">ROUND(M95*SVS_UR_1_1,2)</f>
        <v>0</v>
      </c>
      <c r="P95" s="41">
        <f t="shared" si="77"/>
        <v>1</v>
      </c>
      <c r="Q95" s="42"/>
      <c r="R95" s="43">
        <f t="shared" si="73"/>
        <v>0.71</v>
      </c>
      <c r="S95" s="43">
        <f t="shared" si="74"/>
        <v>0</v>
      </c>
      <c r="T95" s="44">
        <f t="shared" si="75"/>
        <v>0</v>
      </c>
      <c r="U95" s="43" cm="1">
        <f t="array" ref="U95">ROUND(S95*SVS_GrR_1_1,2)</f>
        <v>0</v>
      </c>
    </row>
    <row r="96" spans="1:21" s="45" customFormat="1">
      <c r="A96" s="195"/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</row>
    <row r="97" spans="1:15">
      <c r="I97" s="98"/>
      <c r="L97" s="49"/>
    </row>
    <row r="98" spans="1:15">
      <c r="A98" s="52"/>
      <c r="B98" s="53"/>
      <c r="C98" s="54" t="str">
        <f>"weil "&amp;COUNTA($A:$A)-SUBTOTAL(103,$A:$A)&amp;" Zeile(n) Ausgeblendet"</f>
        <v>weil 0 Zeile(n) Ausgeblendet</v>
      </c>
      <c r="D98" s="53" t="str">
        <f>"oder Abgefiltert sind, Teilsummen:"</f>
        <v>oder Abgefiltert sind, Teilsummen:</v>
      </c>
      <c r="E98" s="54"/>
      <c r="F98" s="54"/>
      <c r="G98" s="55"/>
      <c r="H98" s="56">
        <f>SUBTOTAL(109,H11:H95)</f>
        <v>3007.2899999999981</v>
      </c>
      <c r="I98" s="101"/>
      <c r="J98" s="96" t="s">
        <v>938</v>
      </c>
      <c r="K98" s="57">
        <f>SUBTOTAL(103,I11:I95)</f>
        <v>76</v>
      </c>
      <c r="L98" s="56">
        <f>SUBTOTAL(109,L11:L95)</f>
        <v>342236.87699999986</v>
      </c>
      <c r="M98" s="56">
        <f>SUBTOTAL(109,M11:M95)</f>
        <v>0</v>
      </c>
      <c r="N98" s="58"/>
      <c r="O98" s="56">
        <f>SUBTOTAL(109,O11:O95)</f>
        <v>0</v>
      </c>
    </row>
    <row r="99" spans="1:15">
      <c r="H99" s="59"/>
      <c r="I99" s="98"/>
      <c r="L99" s="49"/>
    </row>
    <row r="100" spans="1:15">
      <c r="A100" s="60" t="s">
        <v>23</v>
      </c>
      <c r="B100" s="60"/>
      <c r="C100" s="61"/>
      <c r="D100" s="62"/>
      <c r="E100" s="62"/>
      <c r="F100" s="63"/>
      <c r="G100" s="64"/>
      <c r="H100" s="65"/>
      <c r="I100" s="99"/>
      <c r="J100" s="99"/>
      <c r="K100" s="65"/>
      <c r="L100" s="65"/>
      <c r="M100" s="65"/>
      <c r="N100" s="65"/>
      <c r="O100" s="65"/>
    </row>
    <row r="101" spans="1:15" ht="6" customHeight="1">
      <c r="A101" s="60"/>
      <c r="B101" s="60"/>
      <c r="C101" s="61"/>
      <c r="D101" s="62"/>
      <c r="E101" s="62"/>
      <c r="F101" s="63"/>
      <c r="G101" s="64"/>
      <c r="H101" s="65"/>
      <c r="I101" s="99"/>
      <c r="J101" s="99"/>
      <c r="K101" s="65"/>
      <c r="L101" s="65"/>
      <c r="M101" s="65"/>
      <c r="N101" s="65"/>
      <c r="O101" s="65"/>
    </row>
    <row r="102" spans="1:15">
      <c r="A102" s="47" t="s">
        <v>24</v>
      </c>
      <c r="B102" s="47" t="s">
        <v>25</v>
      </c>
      <c r="D102" s="29" t="s">
        <v>26</v>
      </c>
      <c r="E102" s="66" t="s">
        <v>27</v>
      </c>
      <c r="J102" s="29"/>
      <c r="K102" s="49"/>
      <c r="L102" s="49"/>
      <c r="M102" s="49"/>
      <c r="N102" s="49"/>
      <c r="O102" s="49"/>
    </row>
    <row r="103" spans="1:15">
      <c r="A103" s="47" t="s">
        <v>12</v>
      </c>
      <c r="B103" s="47" t="s">
        <v>28</v>
      </c>
      <c r="D103" s="29" t="s">
        <v>29</v>
      </c>
      <c r="E103" s="66" t="s">
        <v>30</v>
      </c>
      <c r="J103" s="29"/>
      <c r="K103" s="49"/>
      <c r="L103" s="49"/>
      <c r="M103" s="49"/>
      <c r="N103" s="49"/>
      <c r="O103" s="49"/>
    </row>
    <row r="104" spans="1:15">
      <c r="A104" s="47" t="s">
        <v>31</v>
      </c>
      <c r="B104" s="47" t="s">
        <v>32</v>
      </c>
      <c r="D104" s="62" t="s">
        <v>48</v>
      </c>
      <c r="E104" s="67" t="s">
        <v>49</v>
      </c>
      <c r="J104" s="29"/>
      <c r="K104" s="49"/>
      <c r="L104" s="49"/>
      <c r="M104" s="49"/>
      <c r="N104" s="49"/>
      <c r="O104" s="49"/>
    </row>
    <row r="105" spans="1:15">
      <c r="A105" s="47" t="s">
        <v>33</v>
      </c>
      <c r="B105" s="47" t="s">
        <v>34</v>
      </c>
      <c r="D105" s="68" t="s">
        <v>35</v>
      </c>
      <c r="E105" s="48" t="s">
        <v>36</v>
      </c>
      <c r="J105" s="29"/>
      <c r="K105" s="49"/>
      <c r="L105" s="49"/>
      <c r="M105" s="49"/>
      <c r="N105" s="49"/>
      <c r="O105" s="49"/>
    </row>
    <row r="106" spans="1:15">
      <c r="J106" s="29"/>
      <c r="K106" s="49"/>
      <c r="L106" s="49"/>
      <c r="M106" s="49"/>
      <c r="N106" s="49"/>
      <c r="O106" s="49"/>
    </row>
    <row r="107" spans="1:15">
      <c r="I107" s="97"/>
      <c r="J107" s="97"/>
      <c r="K107" s="24"/>
      <c r="L107" s="24"/>
      <c r="M107" s="24"/>
      <c r="N107" s="24"/>
      <c r="O107" s="24"/>
    </row>
  </sheetData>
  <sheetProtection algorithmName="SHA-512" hashValue="qWmYfTKZc5XZdB8E9rP7N5RzehycJHn3UXT9VEUD1+pvXRW2bq9hZ0/LvdlkYx2G5rhaU+NyjpW6SB0WA5kivg==" saltValue="U/NDZAR2isVklhx21/5slw==" spinCount="100000" sheet="1" objects="1" scenarios="1" formatColumns="0" formatRows="0" autoFilter="0"/>
  <autoFilter ref="A9:U95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41" priority="3">
      <formula>$A$1&lt;&gt;""</formula>
    </cfRule>
  </conditionalFormatting>
  <conditionalFormatting sqref="A98:O98">
    <cfRule type="expression" dxfId="140" priority="2">
      <formula>IF(SUBTOTAL(103,$A:$A)=COUNTA($A:$A),TRUE,FALSE)</formula>
    </cfRule>
  </conditionalFormatting>
  <conditionalFormatting sqref="B11:I12 B13:H13 B14:I31 B32:H32 B33:I75 B76:H76 B77:I81 B82:H82 B83:I84 B85:H85 B86:I86 B87:H89 B90:I90 B91:H91 B92:I95">
    <cfRule type="expression" dxfId="139" priority="4">
      <formula>AND(NOT(ISBLANK($E$8)),SEARCH($E$8,$B11&amp;$C11&amp;$D11&amp;$E11&amp;$F11&amp;$G11&amp;$H11))</formula>
    </cfRule>
    <cfRule type="expression" dxfId="138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37" priority="1">
      <formula>F4&lt;&gt;""</formula>
    </cfRule>
  </conditionalFormatting>
  <conditionalFormatting sqref="K4">
    <cfRule type="expression" dxfId="136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3C22C-83BF-4B15-AC44-36667A07FB4C}">
  <sheetPr>
    <tabColor theme="5" tint="0.59999389629810485"/>
    <pageSetUpPr fitToPage="1"/>
  </sheetPr>
  <dimension ref="A1:U39"/>
  <sheetViews>
    <sheetView showGridLines="0" zoomScale="85" zoomScaleNormal="85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IF(OR(COUNTIF(K11:K27,"&gt;0")&lt;&gt;COUNT(I11:I27),$O$5=""),"Das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664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931</v>
      </c>
      <c r="C5" s="241"/>
      <c r="D5" s="205" t="s">
        <v>46</v>
      </c>
      <c r="E5" s="209" t="str" cm="1">
        <f t="array" aca="1" ref="E5" ca="1">MID(CELL("dateiname",A2),FIND("]",CELL("dateiname",A2))+7,2)</f>
        <v>10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140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COUNTA(I11:I27)</f>
        <v>16</v>
      </c>
      <c r="P7" s="227"/>
      <c r="Q7" s="227"/>
      <c r="R7" s="227"/>
      <c r="S7" s="227"/>
      <c r="T7" s="226" t="s">
        <v>329</v>
      </c>
      <c r="U7" s="229">
        <f>COUNTA(P11:P27)</f>
        <v>15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SUM(H11:H27)</f>
        <v>401.93999999999994</v>
      </c>
      <c r="I10" s="201"/>
      <c r="J10" s="200" t="s">
        <v>59</v>
      </c>
      <c r="K10" s="202">
        <f>IFERROR(L10/M10,0)</f>
        <v>0</v>
      </c>
      <c r="L10" s="203">
        <f>SUM(L11:L27)</f>
        <v>69063.493499999997</v>
      </c>
      <c r="M10" s="203">
        <f>SUM(M11:M27)</f>
        <v>0</v>
      </c>
      <c r="N10" s="199"/>
      <c r="O10" s="203">
        <f>SUM(O11:O27)</f>
        <v>0</v>
      </c>
      <c r="P10" s="200" t="s">
        <v>59</v>
      </c>
      <c r="Q10" s="202">
        <f>IFERROR(R10/S10,0)</f>
        <v>0</v>
      </c>
      <c r="R10" s="203">
        <f>SUM(R11:R27)</f>
        <v>374.24999999999994</v>
      </c>
      <c r="S10" s="203">
        <f>SUM(S11:S27)</f>
        <v>0</v>
      </c>
      <c r="T10" s="199"/>
      <c r="U10" s="203">
        <f>SUM(U11:U27)</f>
        <v>0</v>
      </c>
    </row>
    <row r="11" spans="1:21" s="45" customFormat="1" ht="24">
      <c r="A11" s="37">
        <v>1</v>
      </c>
      <c r="B11" s="46" t="s">
        <v>664</v>
      </c>
      <c r="C11" s="248">
        <v>0</v>
      </c>
      <c r="D11" s="248">
        <v>17</v>
      </c>
      <c r="E11" s="38" t="s">
        <v>587</v>
      </c>
      <c r="F11" s="38" t="s">
        <v>73</v>
      </c>
      <c r="G11" s="39" t="s">
        <v>55</v>
      </c>
      <c r="H11" s="40">
        <v>46.21</v>
      </c>
      <c r="I11" s="39">
        <v>5</v>
      </c>
      <c r="J11" s="41">
        <v>187.75</v>
      </c>
      <c r="K11" s="42"/>
      <c r="L11" s="43">
        <f t="shared" ref="L11:L27" si="0">H11*J11</f>
        <v>8675.9274999999998</v>
      </c>
      <c r="M11" s="43">
        <f t="shared" ref="M11:M27" si="1">IFERROR(L11/K11,0)</f>
        <v>0</v>
      </c>
      <c r="N11" s="44">
        <f t="shared" ref="N11:N27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27" si="5">H11*P11</f>
        <v>46.21</v>
      </c>
      <c r="S11" s="43">
        <f t="shared" ref="S11:S27" si="6">IFERROR(R11/Q11,0)</f>
        <v>0</v>
      </c>
      <c r="T11" s="44">
        <f t="shared" ref="T11:T27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664</v>
      </c>
      <c r="C12" s="248">
        <v>0</v>
      </c>
      <c r="D12" s="248">
        <v>16</v>
      </c>
      <c r="E12" s="38" t="s">
        <v>587</v>
      </c>
      <c r="F12" s="38" t="s">
        <v>73</v>
      </c>
      <c r="G12" s="39" t="s">
        <v>55</v>
      </c>
      <c r="H12" s="40">
        <v>13.45</v>
      </c>
      <c r="I12" s="39">
        <v>5</v>
      </c>
      <c r="J12" s="41">
        <v>187.75</v>
      </c>
      <c r="K12" s="42"/>
      <c r="L12" s="43">
        <f t="shared" si="0"/>
        <v>2525.2374999999997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13.45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664</v>
      </c>
      <c r="C13" s="248">
        <v>0</v>
      </c>
      <c r="D13" s="248">
        <v>15</v>
      </c>
      <c r="E13" s="38" t="s">
        <v>587</v>
      </c>
      <c r="F13" s="38" t="s">
        <v>73</v>
      </c>
      <c r="G13" s="39" t="s">
        <v>55</v>
      </c>
      <c r="H13" s="40">
        <v>43.26</v>
      </c>
      <c r="I13" s="39">
        <v>5</v>
      </c>
      <c r="J13" s="41">
        <v>187.75</v>
      </c>
      <c r="K13" s="42"/>
      <c r="L13" s="43">
        <f t="shared" si="0"/>
        <v>8122.0649999999996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27" si="9">IF(I13&gt;=1,1,0)</f>
        <v>1</v>
      </c>
      <c r="Q13" s="42"/>
      <c r="R13" s="43">
        <f t="shared" si="5"/>
        <v>43.26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664</v>
      </c>
      <c r="C14" s="248">
        <v>0</v>
      </c>
      <c r="D14" s="248">
        <v>14</v>
      </c>
      <c r="E14" s="38" t="s">
        <v>587</v>
      </c>
      <c r="F14" s="38" t="s">
        <v>73</v>
      </c>
      <c r="G14" s="39" t="s">
        <v>55</v>
      </c>
      <c r="H14" s="40">
        <v>14.55</v>
      </c>
      <c r="I14" s="39">
        <v>5</v>
      </c>
      <c r="J14" s="41">
        <v>187.75</v>
      </c>
      <c r="K14" s="42"/>
      <c r="L14" s="43">
        <f t="shared" si="0"/>
        <v>2731.7625000000003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14.55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664</v>
      </c>
      <c r="C15" s="248">
        <v>0</v>
      </c>
      <c r="D15" s="248">
        <v>13</v>
      </c>
      <c r="E15" s="38" t="s">
        <v>587</v>
      </c>
      <c r="F15" s="38" t="s">
        <v>73</v>
      </c>
      <c r="G15" s="39" t="s">
        <v>55</v>
      </c>
      <c r="H15" s="40">
        <v>14.55</v>
      </c>
      <c r="I15" s="39">
        <v>5</v>
      </c>
      <c r="J15" s="41">
        <v>187.75</v>
      </c>
      <c r="K15" s="42"/>
      <c r="L15" s="43">
        <f t="shared" si="0"/>
        <v>2731.7625000000003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14.55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664</v>
      </c>
      <c r="C16" s="248">
        <v>0</v>
      </c>
      <c r="D16" s="248">
        <v>12</v>
      </c>
      <c r="E16" s="38" t="s">
        <v>587</v>
      </c>
      <c r="F16" s="38" t="s">
        <v>73</v>
      </c>
      <c r="G16" s="39" t="s">
        <v>55</v>
      </c>
      <c r="H16" s="40">
        <v>43.26</v>
      </c>
      <c r="I16" s="39">
        <v>5</v>
      </c>
      <c r="J16" s="41">
        <v>187.75</v>
      </c>
      <c r="K16" s="42"/>
      <c r="L16" s="43">
        <f t="shared" si="0"/>
        <v>8122.0649999999996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43.26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664</v>
      </c>
      <c r="C17" s="248">
        <v>0</v>
      </c>
      <c r="D17" s="248">
        <v>11</v>
      </c>
      <c r="E17" s="38" t="s">
        <v>587</v>
      </c>
      <c r="F17" s="38" t="s">
        <v>73</v>
      </c>
      <c r="G17" s="39" t="s">
        <v>55</v>
      </c>
      <c r="H17" s="40">
        <v>23.77</v>
      </c>
      <c r="I17" s="39">
        <v>5</v>
      </c>
      <c r="J17" s="41">
        <v>187.75</v>
      </c>
      <c r="K17" s="42"/>
      <c r="L17" s="43">
        <f t="shared" si="0"/>
        <v>4462.8175000000001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23.77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664</v>
      </c>
      <c r="C18" s="248">
        <v>0</v>
      </c>
      <c r="D18" s="248">
        <v>10</v>
      </c>
      <c r="E18" s="38" t="s">
        <v>82</v>
      </c>
      <c r="F18" s="38" t="s">
        <v>73</v>
      </c>
      <c r="G18" s="39" t="s">
        <v>81</v>
      </c>
      <c r="H18" s="40">
        <v>106.86</v>
      </c>
      <c r="I18" s="39">
        <v>5</v>
      </c>
      <c r="J18" s="41">
        <v>187.75</v>
      </c>
      <c r="K18" s="42"/>
      <c r="L18" s="43">
        <f t="shared" si="0"/>
        <v>20062.965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106.86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664</v>
      </c>
      <c r="C19" s="248">
        <v>0</v>
      </c>
      <c r="D19" s="248">
        <v>9</v>
      </c>
      <c r="E19" s="38" t="s">
        <v>82</v>
      </c>
      <c r="F19" s="38" t="s">
        <v>72</v>
      </c>
      <c r="G19" s="39" t="s">
        <v>81</v>
      </c>
      <c r="H19" s="40">
        <v>16.059999999999999</v>
      </c>
      <c r="I19" s="39">
        <v>5</v>
      </c>
      <c r="J19" s="41">
        <v>187.75</v>
      </c>
      <c r="K19" s="42"/>
      <c r="L19" s="43">
        <f t="shared" si="0"/>
        <v>3015.2649999999999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16.059999999999999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664</v>
      </c>
      <c r="C20" s="248">
        <v>0</v>
      </c>
      <c r="D20" s="248">
        <v>8</v>
      </c>
      <c r="E20" s="38" t="s">
        <v>147</v>
      </c>
      <c r="F20" s="38" t="s">
        <v>73</v>
      </c>
      <c r="G20" s="39" t="s">
        <v>42</v>
      </c>
      <c r="H20" s="40">
        <v>21.5</v>
      </c>
      <c r="I20" s="39">
        <v>0.23</v>
      </c>
      <c r="J20" s="41">
        <v>12</v>
      </c>
      <c r="K20" s="42"/>
      <c r="L20" s="43">
        <f t="shared" si="0"/>
        <v>258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138"/>
      <c r="Q20" s="138"/>
      <c r="R20" s="138"/>
      <c r="S20" s="138"/>
      <c r="T20" s="138"/>
      <c r="U20" s="138"/>
    </row>
    <row r="21" spans="1:21" s="45" customFormat="1" ht="24">
      <c r="A21" s="37">
        <f>MAX($A$11:A20)+1</f>
        <v>11</v>
      </c>
      <c r="B21" s="46" t="s">
        <v>664</v>
      </c>
      <c r="C21" s="248">
        <v>0</v>
      </c>
      <c r="D21" s="248">
        <v>7</v>
      </c>
      <c r="E21" s="38" t="s">
        <v>96</v>
      </c>
      <c r="F21" s="38" t="s">
        <v>73</v>
      </c>
      <c r="G21" s="39" t="s">
        <v>95</v>
      </c>
      <c r="H21" s="40">
        <v>8.23</v>
      </c>
      <c r="I21" s="39">
        <v>5</v>
      </c>
      <c r="J21" s="41">
        <v>187.75</v>
      </c>
      <c r="K21" s="42"/>
      <c r="L21" s="43">
        <f t="shared" si="0"/>
        <v>1545.1825000000001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9"/>
        <v>1</v>
      </c>
      <c r="Q21" s="42"/>
      <c r="R21" s="43">
        <f t="shared" si="5"/>
        <v>8.23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664</v>
      </c>
      <c r="C22" s="248">
        <v>0</v>
      </c>
      <c r="D22" s="248">
        <v>6</v>
      </c>
      <c r="E22" s="38" t="s">
        <v>214</v>
      </c>
      <c r="F22" s="38" t="s">
        <v>73</v>
      </c>
      <c r="G22" s="39" t="s">
        <v>75</v>
      </c>
      <c r="H22" s="40">
        <v>6.19</v>
      </c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</row>
    <row r="23" spans="1:21" s="45" customFormat="1" ht="24">
      <c r="A23" s="37">
        <f>MAX($A$11:A22)+1</f>
        <v>13</v>
      </c>
      <c r="B23" s="46" t="s">
        <v>664</v>
      </c>
      <c r="C23" s="248">
        <v>0</v>
      </c>
      <c r="D23" s="248">
        <v>5</v>
      </c>
      <c r="E23" s="38" t="s">
        <v>79</v>
      </c>
      <c r="F23" s="38" t="s">
        <v>73</v>
      </c>
      <c r="G23" s="39" t="s">
        <v>78</v>
      </c>
      <c r="H23" s="40">
        <v>12.96</v>
      </c>
      <c r="I23" s="39">
        <v>2</v>
      </c>
      <c r="J23" s="41">
        <v>75.099999999999994</v>
      </c>
      <c r="K23" s="42"/>
      <c r="L23" s="43">
        <f t="shared" si="0"/>
        <v>973.29599999999994</v>
      </c>
      <c r="M23" s="43">
        <f t="shared" si="1"/>
        <v>0</v>
      </c>
      <c r="N23" s="44">
        <f t="shared" si="2"/>
        <v>0</v>
      </c>
      <c r="O23" s="43">
        <f t="shared" ref="O23" si="18">ROUND(M23*SVS_UR_1_1,2)</f>
        <v>0</v>
      </c>
      <c r="P23" s="41">
        <f t="shared" si="9"/>
        <v>1</v>
      </c>
      <c r="Q23" s="42"/>
      <c r="R23" s="43">
        <f t="shared" si="5"/>
        <v>12.96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664</v>
      </c>
      <c r="C24" s="248">
        <v>0</v>
      </c>
      <c r="D24" s="248">
        <v>4</v>
      </c>
      <c r="E24" s="38" t="s">
        <v>54</v>
      </c>
      <c r="F24" s="38" t="s">
        <v>69</v>
      </c>
      <c r="G24" s="39" t="s">
        <v>81</v>
      </c>
      <c r="H24" s="40">
        <v>4.55</v>
      </c>
      <c r="I24" s="39">
        <v>5</v>
      </c>
      <c r="J24" s="41">
        <v>187.75</v>
      </c>
      <c r="K24" s="42"/>
      <c r="L24" s="43">
        <f t="shared" si="0"/>
        <v>854.26249999999993</v>
      </c>
      <c r="M24" s="43">
        <f t="shared" si="1"/>
        <v>0</v>
      </c>
      <c r="N24" s="44">
        <f t="shared" si="2"/>
        <v>0</v>
      </c>
      <c r="O24" s="43">
        <f t="shared" ref="O24" si="19">ROUND(M24*SVS_UR_1_1,2)</f>
        <v>0</v>
      </c>
      <c r="P24" s="41">
        <f t="shared" si="9"/>
        <v>1</v>
      </c>
      <c r="Q24" s="42"/>
      <c r="R24" s="43">
        <f t="shared" si="5"/>
        <v>4.55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664</v>
      </c>
      <c r="C25" s="248">
        <v>0</v>
      </c>
      <c r="D25" s="248">
        <v>3</v>
      </c>
      <c r="E25" s="38" t="s">
        <v>96</v>
      </c>
      <c r="F25" s="38" t="s">
        <v>73</v>
      </c>
      <c r="G25" s="39" t="s">
        <v>95</v>
      </c>
      <c r="H25" s="40">
        <v>6.95</v>
      </c>
      <c r="I25" s="39">
        <v>5</v>
      </c>
      <c r="J25" s="41">
        <v>187.75</v>
      </c>
      <c r="K25" s="42"/>
      <c r="L25" s="43">
        <f t="shared" si="0"/>
        <v>1304.8625</v>
      </c>
      <c r="M25" s="43">
        <f t="shared" si="1"/>
        <v>0</v>
      </c>
      <c r="N25" s="44">
        <f t="shared" si="2"/>
        <v>0</v>
      </c>
      <c r="O25" s="43">
        <f t="shared" ref="O25" si="20">ROUND(M25*SVS_UR_1_1,2)</f>
        <v>0</v>
      </c>
      <c r="P25" s="41">
        <f t="shared" si="9"/>
        <v>1</v>
      </c>
      <c r="Q25" s="42"/>
      <c r="R25" s="43">
        <f t="shared" si="5"/>
        <v>6.95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664</v>
      </c>
      <c r="C26" s="248">
        <v>0</v>
      </c>
      <c r="D26" s="248">
        <v>2</v>
      </c>
      <c r="E26" s="38" t="s">
        <v>146</v>
      </c>
      <c r="F26" s="38" t="s">
        <v>69</v>
      </c>
      <c r="G26" s="39" t="s">
        <v>88</v>
      </c>
      <c r="H26" s="40">
        <v>1.44</v>
      </c>
      <c r="I26" s="39">
        <v>5</v>
      </c>
      <c r="J26" s="41">
        <v>187.75</v>
      </c>
      <c r="K26" s="42"/>
      <c r="L26" s="43">
        <f t="shared" si="0"/>
        <v>270.36</v>
      </c>
      <c r="M26" s="43">
        <f t="shared" si="1"/>
        <v>0</v>
      </c>
      <c r="N26" s="44">
        <f t="shared" si="2"/>
        <v>0</v>
      </c>
      <c r="O26" s="43">
        <f t="shared" ref="O26" si="21">ROUND(M26*SVS_UR_1_1,2)</f>
        <v>0</v>
      </c>
      <c r="P26" s="41">
        <f t="shared" si="9"/>
        <v>1</v>
      </c>
      <c r="Q26" s="42"/>
      <c r="R26" s="43">
        <f t="shared" si="5"/>
        <v>1.44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664</v>
      </c>
      <c r="C27" s="248">
        <v>0</v>
      </c>
      <c r="D27" s="248">
        <v>1</v>
      </c>
      <c r="E27" s="38" t="s">
        <v>146</v>
      </c>
      <c r="F27" s="38" t="s">
        <v>69</v>
      </c>
      <c r="G27" s="39" t="s">
        <v>88</v>
      </c>
      <c r="H27" s="40">
        <v>18.149999999999999</v>
      </c>
      <c r="I27" s="39">
        <v>5</v>
      </c>
      <c r="J27" s="41">
        <v>187.75</v>
      </c>
      <c r="K27" s="42"/>
      <c r="L27" s="43">
        <f t="shared" si="0"/>
        <v>3407.6624999999999</v>
      </c>
      <c r="M27" s="43">
        <f t="shared" si="1"/>
        <v>0</v>
      </c>
      <c r="N27" s="44">
        <f t="shared" si="2"/>
        <v>0</v>
      </c>
      <c r="O27" s="43">
        <f t="shared" ref="O27" si="22">ROUND(M27*SVS_UR_1_1,2)</f>
        <v>0</v>
      </c>
      <c r="P27" s="41">
        <f t="shared" si="9"/>
        <v>1</v>
      </c>
      <c r="Q27" s="42"/>
      <c r="R27" s="43">
        <f t="shared" si="5"/>
        <v>18.149999999999999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>
      <c r="A28" s="195"/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</row>
    <row r="29" spans="1:21">
      <c r="I29" s="98"/>
      <c r="L29" s="49"/>
    </row>
    <row r="30" spans="1:21">
      <c r="A30" s="52"/>
      <c r="B30" s="53"/>
      <c r="C30" s="54" t="str">
        <f>"weil "&amp;COUNTA($A:$A)-SUBTOTAL(103,$A:$A)&amp;" Zeile(n) Ausgeblendet"</f>
        <v>weil 0 Zeile(n) Ausgeblendet</v>
      </c>
      <c r="D30" s="53" t="str">
        <f>"oder Abgefiltert sind, Teilsummen:"</f>
        <v>oder Abgefiltert sind, Teilsummen:</v>
      </c>
      <c r="E30" s="54"/>
      <c r="F30" s="54"/>
      <c r="G30" s="55"/>
      <c r="H30" s="56">
        <f>SUBTOTAL(109,H11:H27)</f>
        <v>401.93999999999994</v>
      </c>
      <c r="I30" s="101"/>
      <c r="J30" s="96" t="s">
        <v>938</v>
      </c>
      <c r="K30" s="57">
        <f>SUBTOTAL(103,I11:I27)</f>
        <v>16</v>
      </c>
      <c r="L30" s="56">
        <f>SUBTOTAL(109,L11:L27)</f>
        <v>69063.493499999997</v>
      </c>
      <c r="M30" s="56">
        <f>SUBTOTAL(109,M11:M27)</f>
        <v>0</v>
      </c>
      <c r="N30" s="58"/>
      <c r="O30" s="56">
        <f>SUBTOTAL(109,O11:O27)</f>
        <v>0</v>
      </c>
    </row>
    <row r="31" spans="1:21">
      <c r="H31" s="59"/>
      <c r="I31" s="98"/>
      <c r="L31" s="49"/>
    </row>
    <row r="32" spans="1:21">
      <c r="A32" s="60" t="s">
        <v>23</v>
      </c>
      <c r="B32" s="60"/>
      <c r="C32" s="61"/>
      <c r="D32" s="62"/>
      <c r="E32" s="62"/>
      <c r="F32" s="63"/>
      <c r="G32" s="64"/>
      <c r="H32" s="65"/>
      <c r="I32" s="99"/>
      <c r="J32" s="99"/>
      <c r="K32" s="65"/>
      <c r="L32" s="65"/>
      <c r="M32" s="65"/>
      <c r="N32" s="65"/>
      <c r="O32" s="65"/>
    </row>
    <row r="33" spans="1:15" ht="6" customHeight="1">
      <c r="A33" s="60"/>
      <c r="B33" s="60"/>
      <c r="C33" s="61"/>
      <c r="D33" s="62"/>
      <c r="E33" s="62"/>
      <c r="F33" s="63"/>
      <c r="G33" s="64"/>
      <c r="H33" s="65"/>
      <c r="I33" s="99"/>
      <c r="J33" s="99"/>
      <c r="K33" s="65"/>
      <c r="L33" s="65"/>
      <c r="M33" s="65"/>
      <c r="N33" s="65"/>
      <c r="O33" s="65"/>
    </row>
    <row r="34" spans="1:15">
      <c r="A34" s="47" t="s">
        <v>24</v>
      </c>
      <c r="B34" s="47" t="s">
        <v>25</v>
      </c>
      <c r="D34" s="29" t="s">
        <v>26</v>
      </c>
      <c r="E34" s="66" t="s">
        <v>27</v>
      </c>
      <c r="J34" s="29"/>
      <c r="K34" s="49"/>
      <c r="L34" s="49"/>
      <c r="M34" s="49"/>
      <c r="N34" s="49"/>
      <c r="O34" s="49"/>
    </row>
    <row r="35" spans="1:15">
      <c r="A35" s="47" t="s">
        <v>12</v>
      </c>
      <c r="B35" s="47" t="s">
        <v>28</v>
      </c>
      <c r="D35" s="29" t="s">
        <v>29</v>
      </c>
      <c r="E35" s="66" t="s">
        <v>30</v>
      </c>
      <c r="J35" s="29"/>
      <c r="K35" s="49"/>
      <c r="L35" s="49"/>
      <c r="M35" s="49"/>
      <c r="N35" s="49"/>
      <c r="O35" s="49"/>
    </row>
    <row r="36" spans="1:15">
      <c r="A36" s="47" t="s">
        <v>31</v>
      </c>
      <c r="B36" s="47" t="s">
        <v>32</v>
      </c>
      <c r="D36" s="62" t="s">
        <v>48</v>
      </c>
      <c r="E36" s="67" t="s">
        <v>49</v>
      </c>
      <c r="J36" s="29"/>
      <c r="K36" s="49"/>
      <c r="L36" s="49"/>
      <c r="M36" s="49"/>
      <c r="N36" s="49"/>
      <c r="O36" s="49"/>
    </row>
    <row r="37" spans="1:15">
      <c r="A37" s="47" t="s">
        <v>33</v>
      </c>
      <c r="B37" s="47" t="s">
        <v>34</v>
      </c>
      <c r="D37" s="68" t="s">
        <v>35</v>
      </c>
      <c r="E37" s="48" t="s">
        <v>36</v>
      </c>
      <c r="J37" s="29"/>
      <c r="K37" s="49"/>
      <c r="L37" s="49"/>
      <c r="M37" s="49"/>
      <c r="N37" s="49"/>
      <c r="O37" s="49"/>
    </row>
    <row r="38" spans="1:15">
      <c r="J38" s="29"/>
      <c r="K38" s="49"/>
      <c r="L38" s="49"/>
      <c r="M38" s="49"/>
      <c r="N38" s="49"/>
      <c r="O38" s="49"/>
    </row>
    <row r="39" spans="1:15">
      <c r="I39" s="97"/>
      <c r="J39" s="97"/>
      <c r="K39" s="24"/>
      <c r="L39" s="24"/>
      <c r="M39" s="24"/>
      <c r="N39" s="24"/>
      <c r="O39" s="24"/>
    </row>
  </sheetData>
  <sheetProtection algorithmName="SHA-512" hashValue="58OQArFUvMO8gLnH4tPh5XUWir6MDi6gianWY4fiU5fX1h0KoLAqwbngRdkli+HRkdF2bUv4ciomjutWg6LErA==" saltValue="3Hd/MaW3w8E2EuxdPDSYAA==" spinCount="100000" sheet="1" objects="1" scenarios="1" formatColumns="0" formatRows="0" autoFilter="0"/>
  <autoFilter ref="A9:U27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35" priority="3">
      <formula>$A$1&lt;&gt;""</formula>
    </cfRule>
  </conditionalFormatting>
  <conditionalFormatting sqref="A30:O30">
    <cfRule type="expression" dxfId="134" priority="2">
      <formula>IF(SUBTOTAL(103,$A:$A)=COUNTA($A:$A),TRUE,FALSE)</formula>
    </cfRule>
  </conditionalFormatting>
  <conditionalFormatting sqref="B11:I21 B22:H22 B23:I27">
    <cfRule type="expression" dxfId="133" priority="4">
      <formula>AND(NOT(ISBLANK($E$8)),SEARCH($E$8,$B11&amp;$C11&amp;$D11&amp;$E11&amp;$F11&amp;$G11&amp;$H11))</formula>
    </cfRule>
    <cfRule type="expression" dxfId="132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31" priority="1">
      <formula>F4&lt;&gt;""</formula>
    </cfRule>
  </conditionalFormatting>
  <conditionalFormatting sqref="K4">
    <cfRule type="expression" dxfId="130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641E-91AB-413F-BD21-F92FB76664E3}">
  <sheetPr>
    <tabColor theme="6" tint="0.59999389629810485"/>
    <pageSetUpPr fitToPage="1"/>
  </sheetPr>
  <dimension ref="A1:U62"/>
  <sheetViews>
    <sheetView showGridLines="0" zoomScaleNormal="100" workbookViewId="0">
      <pane ySplit="10" topLeftCell="A11" activePane="bottomLeft" state="frozen"/>
      <selection activeCell="F38" sqref="F37:F38"/>
      <selection pane="bottomLeft" activeCell="C32" sqref="C32"/>
    </sheetView>
  </sheetViews>
  <sheetFormatPr baseColWidth="10" defaultColWidth="11.42578125" defaultRowHeight="13.5"/>
  <cols>
    <col min="1" max="1" width="5.85546875" style="47" customWidth="1"/>
    <col min="2" max="2" width="25.855468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IF(OR(COUNTIF(K11:K50,"&gt;0")&lt;&gt;COUNT(I11:I50),$O$5=""),"Das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869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916</v>
      </c>
      <c r="C5" s="241"/>
      <c r="D5" s="205" t="s">
        <v>46</v>
      </c>
      <c r="E5" s="209" t="str" cm="1">
        <f t="array" aca="1" ref="E5" ca="1">MID(CELL("dateiname",A2),FIND("]",CELL("dateiname",A2))+7,2)</f>
        <v>2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175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COUNTA(I11:I50)</f>
        <v>37</v>
      </c>
      <c r="P7" s="227"/>
      <c r="Q7" s="227"/>
      <c r="R7" s="227"/>
      <c r="S7" s="227"/>
      <c r="T7" s="226" t="s">
        <v>329</v>
      </c>
      <c r="U7" s="229">
        <f>COUNTA(P11:P50)</f>
        <v>36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SUM(H11:H50)</f>
        <v>1645.5199999999993</v>
      </c>
      <c r="I10" s="201"/>
      <c r="J10" s="200" t="s">
        <v>59</v>
      </c>
      <c r="K10" s="202">
        <f>IFERROR(L10/M10,0)</f>
        <v>0</v>
      </c>
      <c r="L10" s="203">
        <f>SUM(L11:L50)</f>
        <v>187184.03730000003</v>
      </c>
      <c r="M10" s="203">
        <f>SUM(M11:M50)</f>
        <v>0</v>
      </c>
      <c r="N10" s="199"/>
      <c r="O10" s="203">
        <f>SUM(O11:O50)</f>
        <v>0</v>
      </c>
      <c r="P10" s="200" t="s">
        <v>59</v>
      </c>
      <c r="Q10" s="202">
        <f>IFERROR(R10/S10,0)</f>
        <v>0</v>
      </c>
      <c r="R10" s="203">
        <f>SUM(R11:R50)</f>
        <v>1605.9799999999993</v>
      </c>
      <c r="S10" s="203">
        <f>SUM(S11:S50)</f>
        <v>0</v>
      </c>
      <c r="T10" s="199"/>
      <c r="U10" s="203">
        <f>SUM(U11:U50)</f>
        <v>0</v>
      </c>
    </row>
    <row r="11" spans="1:21" s="45" customFormat="1" ht="13.9" customHeight="1">
      <c r="A11" s="37">
        <v>1</v>
      </c>
      <c r="B11" s="38" t="s">
        <v>869</v>
      </c>
      <c r="C11" s="248">
        <v>0</v>
      </c>
      <c r="D11" s="248">
        <v>13</v>
      </c>
      <c r="E11" s="38" t="s">
        <v>146</v>
      </c>
      <c r="F11" s="38" t="s">
        <v>69</v>
      </c>
      <c r="G11" s="39" t="s">
        <v>88</v>
      </c>
      <c r="H11" s="40">
        <v>7.7</v>
      </c>
      <c r="I11" s="39">
        <v>5</v>
      </c>
      <c r="J11" s="41">
        <v>187.75</v>
      </c>
      <c r="K11" s="42"/>
      <c r="L11" s="43">
        <f t="shared" ref="L11" si="0">H11*J11</f>
        <v>1445.675</v>
      </c>
      <c r="M11" s="43">
        <f t="shared" ref="M11" si="1">IFERROR(L11/K11,0)</f>
        <v>0</v>
      </c>
      <c r="N11" s="44">
        <f t="shared" ref="N11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" si="5">H11*P11</f>
        <v>7.7</v>
      </c>
      <c r="S11" s="43">
        <f t="shared" ref="S11" si="6">IFERROR(R11/Q11,0)</f>
        <v>0</v>
      </c>
      <c r="T11" s="44">
        <f t="shared" ref="T11" si="7">IF(U11&gt;0,U11/P11,0)</f>
        <v>0</v>
      </c>
      <c r="U11" s="43" cm="1">
        <f t="array" ref="U11">ROUND(S11*SVS_GrR_1_1,2)</f>
        <v>0</v>
      </c>
    </row>
    <row r="12" spans="1:21" s="45" customFormat="1" ht="13.9" customHeight="1">
      <c r="A12" s="37">
        <f>MAX($A$11:A11)+1</f>
        <v>2</v>
      </c>
      <c r="B12" s="38" t="s">
        <v>869</v>
      </c>
      <c r="C12" s="248">
        <v>0</v>
      </c>
      <c r="D12" s="248">
        <v>12</v>
      </c>
      <c r="E12" s="38" t="s">
        <v>146</v>
      </c>
      <c r="F12" s="38" t="s">
        <v>69</v>
      </c>
      <c r="G12" s="39" t="s">
        <v>88</v>
      </c>
      <c r="H12" s="40">
        <v>7.15</v>
      </c>
      <c r="I12" s="39">
        <v>5</v>
      </c>
      <c r="J12" s="41">
        <v>187.75</v>
      </c>
      <c r="K12" s="42"/>
      <c r="L12" s="43">
        <f t="shared" ref="L12:L16" si="8">H12*J12</f>
        <v>1342.4125000000001</v>
      </c>
      <c r="M12" s="43">
        <f t="shared" ref="M12:M16" si="9">IFERROR(L12/K12,0)</f>
        <v>0</v>
      </c>
      <c r="N12" s="44">
        <f t="shared" ref="N12:N16" si="10">IF(O12&gt;0,O12/J12,0)</f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ref="R12:R16" si="11">H12*P12</f>
        <v>7.15</v>
      </c>
      <c r="S12" s="43">
        <f t="shared" ref="S12:S16" si="12">IFERROR(R12/Q12,0)</f>
        <v>0</v>
      </c>
      <c r="T12" s="44">
        <f t="shared" ref="T12:T16" si="13">IF(U12&gt;0,U12/P12,0)</f>
        <v>0</v>
      </c>
      <c r="U12" s="43" cm="1">
        <f t="array" ref="U12">ROUND(S12*SVS_GrR_1_1,2)</f>
        <v>0</v>
      </c>
    </row>
    <row r="13" spans="1:21" s="45" customFormat="1" ht="13.9" customHeight="1">
      <c r="A13" s="37">
        <f>MAX($A$11:A12)+1</f>
        <v>3</v>
      </c>
      <c r="B13" s="38" t="s">
        <v>869</v>
      </c>
      <c r="C13" s="248">
        <v>0</v>
      </c>
      <c r="D13" s="248">
        <v>11</v>
      </c>
      <c r="E13" s="38" t="s">
        <v>241</v>
      </c>
      <c r="F13" s="38" t="s">
        <v>71</v>
      </c>
      <c r="G13" s="39" t="s">
        <v>42</v>
      </c>
      <c r="H13" s="40">
        <v>10.98</v>
      </c>
      <c r="I13" s="39">
        <v>0.23</v>
      </c>
      <c r="J13" s="41">
        <v>12</v>
      </c>
      <c r="K13" s="42"/>
      <c r="L13" s="43">
        <f t="shared" si="8"/>
        <v>131.76</v>
      </c>
      <c r="M13" s="43">
        <f t="shared" si="9"/>
        <v>0</v>
      </c>
      <c r="N13" s="44">
        <f t="shared" si="10"/>
        <v>0</v>
      </c>
      <c r="O13" s="43">
        <f t="shared" ref="O13" si="14">ROUND(M13*SVS_UR_1_1,2)</f>
        <v>0</v>
      </c>
      <c r="P13" s="138"/>
      <c r="Q13" s="138"/>
      <c r="R13" s="138"/>
      <c r="S13" s="138"/>
      <c r="T13" s="138"/>
      <c r="U13" s="138"/>
    </row>
    <row r="14" spans="1:21" s="45" customFormat="1" ht="13.9" customHeight="1">
      <c r="A14" s="37">
        <f>MAX($A$11:A13)+1</f>
        <v>4</v>
      </c>
      <c r="B14" s="38" t="s">
        <v>869</v>
      </c>
      <c r="C14" s="248">
        <v>0</v>
      </c>
      <c r="D14" s="248">
        <v>10</v>
      </c>
      <c r="E14" s="38" t="s">
        <v>382</v>
      </c>
      <c r="F14" s="38" t="s">
        <v>71</v>
      </c>
      <c r="G14" s="39" t="s">
        <v>65</v>
      </c>
      <c r="H14" s="40">
        <v>76.569999999999993</v>
      </c>
      <c r="I14" s="39">
        <v>3</v>
      </c>
      <c r="J14" s="41">
        <v>112.65</v>
      </c>
      <c r="K14" s="42"/>
      <c r="L14" s="43">
        <f t="shared" si="8"/>
        <v>8625.6104999999989</v>
      </c>
      <c r="M14" s="43">
        <f t="shared" si="9"/>
        <v>0</v>
      </c>
      <c r="N14" s="44">
        <f t="shared" si="10"/>
        <v>0</v>
      </c>
      <c r="O14" s="43">
        <f t="shared" ref="O14" si="15">ROUND(M14*SVS_UR_1_1,2)</f>
        <v>0</v>
      </c>
      <c r="P14" s="41">
        <f t="shared" ref="P14:P16" si="16">IF(I14&gt;=1,1,0)</f>
        <v>1</v>
      </c>
      <c r="Q14" s="42"/>
      <c r="R14" s="43">
        <f t="shared" si="11"/>
        <v>76.569999999999993</v>
      </c>
      <c r="S14" s="43">
        <f t="shared" si="12"/>
        <v>0</v>
      </c>
      <c r="T14" s="44">
        <f t="shared" si="13"/>
        <v>0</v>
      </c>
      <c r="U14" s="43" cm="1">
        <f t="array" ref="U14">ROUND(S14*SVS_GrR_1_1,2)</f>
        <v>0</v>
      </c>
    </row>
    <row r="15" spans="1:21" s="45" customFormat="1" ht="13.9" customHeight="1">
      <c r="A15" s="37">
        <f>MAX($A$11:A14)+1</f>
        <v>5</v>
      </c>
      <c r="B15" s="38" t="s">
        <v>869</v>
      </c>
      <c r="C15" s="248">
        <v>0</v>
      </c>
      <c r="D15" s="248">
        <v>9</v>
      </c>
      <c r="E15" s="38" t="s">
        <v>383</v>
      </c>
      <c r="F15" s="38" t="s">
        <v>71</v>
      </c>
      <c r="G15" s="39" t="s">
        <v>37</v>
      </c>
      <c r="H15" s="40">
        <v>22.48</v>
      </c>
      <c r="I15" s="39">
        <v>1</v>
      </c>
      <c r="J15" s="41">
        <v>40.18</v>
      </c>
      <c r="K15" s="42"/>
      <c r="L15" s="43">
        <f t="shared" si="8"/>
        <v>903.24639999999999</v>
      </c>
      <c r="M15" s="43">
        <f t="shared" si="9"/>
        <v>0</v>
      </c>
      <c r="N15" s="44">
        <f t="shared" si="10"/>
        <v>0</v>
      </c>
      <c r="O15" s="43">
        <f t="shared" ref="O15" si="17">ROUND(M15*SVS_UR_1_1,2)</f>
        <v>0</v>
      </c>
      <c r="P15" s="41">
        <f t="shared" si="16"/>
        <v>1</v>
      </c>
      <c r="Q15" s="42"/>
      <c r="R15" s="43">
        <f t="shared" si="11"/>
        <v>22.48</v>
      </c>
      <c r="S15" s="43">
        <f t="shared" si="12"/>
        <v>0</v>
      </c>
      <c r="T15" s="44">
        <f t="shared" si="13"/>
        <v>0</v>
      </c>
      <c r="U15" s="43" cm="1">
        <f t="array" ref="U15">ROUND(S15*SVS_GrR_1_1,2)</f>
        <v>0</v>
      </c>
    </row>
    <row r="16" spans="1:21" s="45" customFormat="1" ht="13.9" customHeight="1">
      <c r="A16" s="37">
        <f>MAX($A$11:A15)+1</f>
        <v>6</v>
      </c>
      <c r="B16" s="38" t="s">
        <v>869</v>
      </c>
      <c r="C16" s="248">
        <v>0</v>
      </c>
      <c r="D16" s="248">
        <v>8</v>
      </c>
      <c r="E16" s="38" t="s">
        <v>384</v>
      </c>
      <c r="F16" s="38" t="s">
        <v>71</v>
      </c>
      <c r="G16" s="39" t="s">
        <v>37</v>
      </c>
      <c r="H16" s="40">
        <v>21.82</v>
      </c>
      <c r="I16" s="39">
        <v>1</v>
      </c>
      <c r="J16" s="41">
        <v>40.18</v>
      </c>
      <c r="K16" s="42"/>
      <c r="L16" s="43">
        <f t="shared" si="8"/>
        <v>876.72760000000005</v>
      </c>
      <c r="M16" s="43">
        <f t="shared" si="9"/>
        <v>0</v>
      </c>
      <c r="N16" s="44">
        <f t="shared" si="10"/>
        <v>0</v>
      </c>
      <c r="O16" s="43">
        <f t="shared" ref="O16:O19" si="18">ROUND(M16*SVS_UR_1_1,2)</f>
        <v>0</v>
      </c>
      <c r="P16" s="41">
        <f t="shared" si="16"/>
        <v>1</v>
      </c>
      <c r="Q16" s="42"/>
      <c r="R16" s="43">
        <f t="shared" si="11"/>
        <v>21.82</v>
      </c>
      <c r="S16" s="43">
        <f t="shared" si="12"/>
        <v>0</v>
      </c>
      <c r="T16" s="44">
        <f t="shared" si="13"/>
        <v>0</v>
      </c>
      <c r="U16" s="43" cm="1">
        <f t="array" ref="U16">ROUND(S16*SVS_GrR_1_1,2)</f>
        <v>0</v>
      </c>
    </row>
    <row r="17" spans="1:21" s="45" customFormat="1" ht="13.9" customHeight="1">
      <c r="A17" s="37">
        <f>MAX($A$11:A16)+1</f>
        <v>7</v>
      </c>
      <c r="B17" s="38" t="s">
        <v>869</v>
      </c>
      <c r="C17" s="248">
        <v>0</v>
      </c>
      <c r="D17" s="248">
        <v>7</v>
      </c>
      <c r="E17" s="38" t="s">
        <v>100</v>
      </c>
      <c r="F17" s="38" t="s">
        <v>332</v>
      </c>
      <c r="G17" s="39" t="s">
        <v>75</v>
      </c>
      <c r="H17" s="40">
        <v>19.510000000000002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</row>
    <row r="18" spans="1:21" s="45" customFormat="1" ht="13.9" customHeight="1">
      <c r="A18" s="37">
        <f>MAX($A$11:A17)+1</f>
        <v>8</v>
      </c>
      <c r="B18" s="38" t="s">
        <v>869</v>
      </c>
      <c r="C18" s="248">
        <v>0</v>
      </c>
      <c r="D18" s="248">
        <v>6</v>
      </c>
      <c r="E18" s="38" t="s">
        <v>367</v>
      </c>
      <c r="F18" s="38" t="s">
        <v>71</v>
      </c>
      <c r="G18" s="39" t="s">
        <v>37</v>
      </c>
      <c r="H18" s="40">
        <v>15.2</v>
      </c>
      <c r="I18" s="39">
        <v>1</v>
      </c>
      <c r="J18" s="41">
        <v>40.18</v>
      </c>
      <c r="K18" s="42"/>
      <c r="L18" s="43">
        <f t="shared" ref="L18:L50" si="19">H18*J18</f>
        <v>610.73599999999999</v>
      </c>
      <c r="M18" s="43">
        <f t="shared" ref="M18:M50" si="20">IFERROR(L18/K18,0)</f>
        <v>0</v>
      </c>
      <c r="N18" s="44">
        <f t="shared" ref="N18:N50" si="21">IF(O18&gt;0,O18/J18,0)</f>
        <v>0</v>
      </c>
      <c r="O18" s="43">
        <f t="shared" si="18"/>
        <v>0</v>
      </c>
      <c r="P18" s="41">
        <f t="shared" ref="P18:P50" si="22">IF(I18&gt;=1,1,0)</f>
        <v>1</v>
      </c>
      <c r="Q18" s="42"/>
      <c r="R18" s="43">
        <f t="shared" ref="R18:R50" si="23">H18*P18</f>
        <v>15.2</v>
      </c>
      <c r="S18" s="43">
        <f t="shared" ref="S18:S50" si="24">IFERROR(R18/Q18,0)</f>
        <v>0</v>
      </c>
      <c r="T18" s="44">
        <f t="shared" ref="T18:T50" si="25">IF(U18&gt;0,U18/P18,0)</f>
        <v>0</v>
      </c>
      <c r="U18" s="43" cm="1">
        <f t="array" ref="U18">ROUND(S18*SVS_GrR_1_1,2)</f>
        <v>0</v>
      </c>
    </row>
    <row r="19" spans="1:21" s="45" customFormat="1" ht="13.9" customHeight="1">
      <c r="A19" s="37">
        <f>MAX($A$11:A18)+1</f>
        <v>9</v>
      </c>
      <c r="B19" s="38" t="s">
        <v>869</v>
      </c>
      <c r="C19" s="248">
        <v>0</v>
      </c>
      <c r="D19" s="248">
        <v>5</v>
      </c>
      <c r="E19" s="38" t="s">
        <v>385</v>
      </c>
      <c r="F19" s="38" t="s">
        <v>71</v>
      </c>
      <c r="G19" s="39" t="s">
        <v>37</v>
      </c>
      <c r="H19" s="40">
        <v>19.010000000000002</v>
      </c>
      <c r="I19" s="39">
        <v>1</v>
      </c>
      <c r="J19" s="41">
        <v>40.18</v>
      </c>
      <c r="K19" s="42"/>
      <c r="L19" s="43">
        <f t="shared" si="19"/>
        <v>763.82180000000005</v>
      </c>
      <c r="M19" s="43">
        <f t="shared" si="20"/>
        <v>0</v>
      </c>
      <c r="N19" s="44">
        <f t="shared" si="21"/>
        <v>0</v>
      </c>
      <c r="O19" s="43">
        <f t="shared" si="18"/>
        <v>0</v>
      </c>
      <c r="P19" s="41">
        <f t="shared" si="22"/>
        <v>1</v>
      </c>
      <c r="Q19" s="42"/>
      <c r="R19" s="43">
        <f t="shared" si="23"/>
        <v>19.010000000000002</v>
      </c>
      <c r="S19" s="43">
        <f t="shared" si="24"/>
        <v>0</v>
      </c>
      <c r="T19" s="44">
        <f t="shared" si="25"/>
        <v>0</v>
      </c>
      <c r="U19" s="43" cm="1">
        <f t="array" ref="U19">ROUND(S19*SVS_GrR_1_1,2)</f>
        <v>0</v>
      </c>
    </row>
    <row r="20" spans="1:21" s="45" customFormat="1" ht="13.9" customHeight="1">
      <c r="A20" s="37">
        <f>MAX($A$11:A19)+1</f>
        <v>10</v>
      </c>
      <c r="B20" s="38" t="s">
        <v>869</v>
      </c>
      <c r="C20" s="248">
        <v>0</v>
      </c>
      <c r="D20" s="248">
        <v>4</v>
      </c>
      <c r="E20" s="38" t="s">
        <v>349</v>
      </c>
      <c r="F20" s="38" t="s">
        <v>71</v>
      </c>
      <c r="G20" s="39" t="s">
        <v>81</v>
      </c>
      <c r="H20" s="40">
        <v>136.68</v>
      </c>
      <c r="I20" s="39">
        <v>5</v>
      </c>
      <c r="J20" s="41">
        <v>187.75</v>
      </c>
      <c r="K20" s="42"/>
      <c r="L20" s="43">
        <f t="shared" si="19"/>
        <v>25661.670000000002</v>
      </c>
      <c r="M20" s="43">
        <f t="shared" si="20"/>
        <v>0</v>
      </c>
      <c r="N20" s="44">
        <f t="shared" si="21"/>
        <v>0</v>
      </c>
      <c r="O20" s="43">
        <f t="shared" ref="O20:O50" si="26">ROUND(M20*SVS_UR_1_1,2)</f>
        <v>0</v>
      </c>
      <c r="P20" s="41">
        <f t="shared" si="22"/>
        <v>1</v>
      </c>
      <c r="Q20" s="42"/>
      <c r="R20" s="43">
        <f t="shared" si="23"/>
        <v>136.68</v>
      </c>
      <c r="S20" s="43">
        <f t="shared" si="24"/>
        <v>0</v>
      </c>
      <c r="T20" s="44">
        <f t="shared" si="25"/>
        <v>0</v>
      </c>
      <c r="U20" s="43" cm="1">
        <f t="array" ref="U20">ROUND(S20*SVS_GrR_1_1,2)</f>
        <v>0</v>
      </c>
    </row>
    <row r="21" spans="1:21" s="45" customFormat="1" ht="13.9" customHeight="1">
      <c r="A21" s="37">
        <f>MAX($A$11:A20)+1</f>
        <v>11</v>
      </c>
      <c r="B21" s="38" t="s">
        <v>869</v>
      </c>
      <c r="C21" s="248">
        <v>0</v>
      </c>
      <c r="D21" s="248">
        <v>3</v>
      </c>
      <c r="E21" s="38" t="s">
        <v>386</v>
      </c>
      <c r="F21" s="38" t="s">
        <v>71</v>
      </c>
      <c r="G21" s="39" t="s">
        <v>65</v>
      </c>
      <c r="H21" s="40">
        <v>72.03</v>
      </c>
      <c r="I21" s="39">
        <v>3</v>
      </c>
      <c r="J21" s="41">
        <v>112.65</v>
      </c>
      <c r="K21" s="42"/>
      <c r="L21" s="43">
        <f t="shared" si="19"/>
        <v>8114.1795000000002</v>
      </c>
      <c r="M21" s="43">
        <f t="shared" si="20"/>
        <v>0</v>
      </c>
      <c r="N21" s="44">
        <f t="shared" si="21"/>
        <v>0</v>
      </c>
      <c r="O21" s="43">
        <f t="shared" si="26"/>
        <v>0</v>
      </c>
      <c r="P21" s="41">
        <f t="shared" si="22"/>
        <v>1</v>
      </c>
      <c r="Q21" s="42"/>
      <c r="R21" s="43">
        <f t="shared" si="23"/>
        <v>72.03</v>
      </c>
      <c r="S21" s="43">
        <f t="shared" si="24"/>
        <v>0</v>
      </c>
      <c r="T21" s="44">
        <f t="shared" si="25"/>
        <v>0</v>
      </c>
      <c r="U21" s="43" cm="1">
        <f t="array" ref="U21">ROUND(S21*SVS_GrR_1_1,2)</f>
        <v>0</v>
      </c>
    </row>
    <row r="22" spans="1:21" s="45" customFormat="1" ht="13.9" customHeight="1">
      <c r="A22" s="37">
        <f>MAX($A$11:A21)+1</f>
        <v>12</v>
      </c>
      <c r="B22" s="38" t="s">
        <v>869</v>
      </c>
      <c r="C22" s="248">
        <v>0</v>
      </c>
      <c r="D22" s="248">
        <v>2</v>
      </c>
      <c r="E22" s="38" t="s">
        <v>54</v>
      </c>
      <c r="F22" s="38" t="s">
        <v>103</v>
      </c>
      <c r="G22" s="39" t="s">
        <v>81</v>
      </c>
      <c r="H22" s="40">
        <v>12.69</v>
      </c>
      <c r="I22" s="39">
        <v>5</v>
      </c>
      <c r="J22" s="41">
        <v>187.75</v>
      </c>
      <c r="K22" s="42"/>
      <c r="L22" s="43">
        <f t="shared" si="19"/>
        <v>2382.5475000000001</v>
      </c>
      <c r="M22" s="43">
        <f t="shared" si="20"/>
        <v>0</v>
      </c>
      <c r="N22" s="44">
        <f t="shared" si="21"/>
        <v>0</v>
      </c>
      <c r="O22" s="43">
        <f t="shared" si="26"/>
        <v>0</v>
      </c>
      <c r="P22" s="41">
        <f t="shared" si="22"/>
        <v>1</v>
      </c>
      <c r="Q22" s="42"/>
      <c r="R22" s="43">
        <f t="shared" si="23"/>
        <v>12.69</v>
      </c>
      <c r="S22" s="43">
        <f t="shared" si="24"/>
        <v>0</v>
      </c>
      <c r="T22" s="44">
        <f t="shared" si="25"/>
        <v>0</v>
      </c>
      <c r="U22" s="43" cm="1">
        <f t="array" ref="U22">ROUND(S22*SVS_GrR_1_1,2)</f>
        <v>0</v>
      </c>
    </row>
    <row r="23" spans="1:21" s="45" customFormat="1" ht="13.9" customHeight="1">
      <c r="A23" s="37">
        <f>MAX($A$11:A22)+1</f>
        <v>13</v>
      </c>
      <c r="B23" s="38" t="s">
        <v>869</v>
      </c>
      <c r="C23" s="248">
        <v>0</v>
      </c>
      <c r="D23" s="248">
        <v>1</v>
      </c>
      <c r="E23" s="38" t="s">
        <v>361</v>
      </c>
      <c r="F23" s="38" t="s">
        <v>71</v>
      </c>
      <c r="G23" s="39" t="s">
        <v>65</v>
      </c>
      <c r="H23" s="40">
        <v>78.05</v>
      </c>
      <c r="I23" s="39">
        <v>3</v>
      </c>
      <c r="J23" s="41">
        <v>112.65</v>
      </c>
      <c r="K23" s="42"/>
      <c r="L23" s="43">
        <f t="shared" si="19"/>
        <v>8792.3325000000004</v>
      </c>
      <c r="M23" s="43">
        <f t="shared" si="20"/>
        <v>0</v>
      </c>
      <c r="N23" s="44">
        <f t="shared" si="21"/>
        <v>0</v>
      </c>
      <c r="O23" s="43">
        <f t="shared" si="26"/>
        <v>0</v>
      </c>
      <c r="P23" s="41">
        <f t="shared" si="22"/>
        <v>1</v>
      </c>
      <c r="Q23" s="42"/>
      <c r="R23" s="43">
        <f t="shared" si="23"/>
        <v>78.05</v>
      </c>
      <c r="S23" s="43">
        <f t="shared" si="24"/>
        <v>0</v>
      </c>
      <c r="T23" s="44">
        <f t="shared" si="25"/>
        <v>0</v>
      </c>
      <c r="U23" s="43" cm="1">
        <f t="array" ref="U23">ROUND(S23*SVS_GrR_1_1,2)</f>
        <v>0</v>
      </c>
    </row>
    <row r="24" spans="1:21" s="45" customFormat="1" ht="13.9" customHeight="1">
      <c r="A24" s="37">
        <f>MAX($A$11:A23)+1</f>
        <v>14</v>
      </c>
      <c r="B24" s="38" t="s">
        <v>869</v>
      </c>
      <c r="C24" s="248">
        <v>1</v>
      </c>
      <c r="D24" s="248">
        <v>15</v>
      </c>
      <c r="E24" s="38" t="s">
        <v>365</v>
      </c>
      <c r="F24" s="38" t="s">
        <v>71</v>
      </c>
      <c r="G24" s="39" t="s">
        <v>65</v>
      </c>
      <c r="H24" s="40">
        <v>59.52</v>
      </c>
      <c r="I24" s="39">
        <v>3</v>
      </c>
      <c r="J24" s="41">
        <v>112.65</v>
      </c>
      <c r="K24" s="42"/>
      <c r="L24" s="43">
        <f t="shared" si="19"/>
        <v>6704.9280000000008</v>
      </c>
      <c r="M24" s="43">
        <f t="shared" si="20"/>
        <v>0</v>
      </c>
      <c r="N24" s="44">
        <f t="shared" si="21"/>
        <v>0</v>
      </c>
      <c r="O24" s="43">
        <f t="shared" si="26"/>
        <v>0</v>
      </c>
      <c r="P24" s="41">
        <f t="shared" si="22"/>
        <v>1</v>
      </c>
      <c r="Q24" s="42"/>
      <c r="R24" s="43">
        <f t="shared" si="23"/>
        <v>59.52</v>
      </c>
      <c r="S24" s="43">
        <f t="shared" si="24"/>
        <v>0</v>
      </c>
      <c r="T24" s="44">
        <f t="shared" si="25"/>
        <v>0</v>
      </c>
      <c r="U24" s="43" cm="1">
        <f t="array" ref="U24">ROUND(S24*SVS_GrR_1_1,2)</f>
        <v>0</v>
      </c>
    </row>
    <row r="25" spans="1:21" s="45" customFormat="1" ht="13.9" customHeight="1">
      <c r="A25" s="37">
        <f>MAX($A$11:A24)+1</f>
        <v>15</v>
      </c>
      <c r="B25" s="38" t="s">
        <v>869</v>
      </c>
      <c r="C25" s="248">
        <v>1</v>
      </c>
      <c r="D25" s="248">
        <v>14</v>
      </c>
      <c r="E25" s="38" t="s">
        <v>365</v>
      </c>
      <c r="F25" s="38" t="s">
        <v>71</v>
      </c>
      <c r="G25" s="39" t="s">
        <v>65</v>
      </c>
      <c r="H25" s="40">
        <v>58.9</v>
      </c>
      <c r="I25" s="39">
        <v>3</v>
      </c>
      <c r="J25" s="41">
        <v>112.65</v>
      </c>
      <c r="K25" s="42"/>
      <c r="L25" s="43">
        <f t="shared" si="19"/>
        <v>6635.085</v>
      </c>
      <c r="M25" s="43">
        <f t="shared" si="20"/>
        <v>0</v>
      </c>
      <c r="N25" s="44">
        <f t="shared" si="21"/>
        <v>0</v>
      </c>
      <c r="O25" s="43">
        <f t="shared" si="26"/>
        <v>0</v>
      </c>
      <c r="P25" s="41">
        <f t="shared" si="22"/>
        <v>1</v>
      </c>
      <c r="Q25" s="42"/>
      <c r="R25" s="43">
        <f t="shared" si="23"/>
        <v>58.9</v>
      </c>
      <c r="S25" s="43">
        <f t="shared" si="24"/>
        <v>0</v>
      </c>
      <c r="T25" s="44">
        <f t="shared" si="25"/>
        <v>0</v>
      </c>
      <c r="U25" s="43" cm="1">
        <f t="array" ref="U25">ROUND(S25*SVS_GrR_1_1,2)</f>
        <v>0</v>
      </c>
    </row>
    <row r="26" spans="1:21" s="45" customFormat="1" ht="13.9" customHeight="1">
      <c r="A26" s="37">
        <f>MAX($A$11:A25)+1</f>
        <v>16</v>
      </c>
      <c r="B26" s="38" t="s">
        <v>869</v>
      </c>
      <c r="C26" s="248">
        <v>1</v>
      </c>
      <c r="D26" s="248">
        <v>13</v>
      </c>
      <c r="E26" s="38" t="s">
        <v>365</v>
      </c>
      <c r="F26" s="38" t="s">
        <v>71</v>
      </c>
      <c r="G26" s="39" t="s">
        <v>65</v>
      </c>
      <c r="H26" s="40">
        <v>58.9</v>
      </c>
      <c r="I26" s="39">
        <v>3</v>
      </c>
      <c r="J26" s="41">
        <v>112.65</v>
      </c>
      <c r="K26" s="42"/>
      <c r="L26" s="43">
        <f t="shared" si="19"/>
        <v>6635.085</v>
      </c>
      <c r="M26" s="43">
        <f t="shared" si="20"/>
        <v>0</v>
      </c>
      <c r="N26" s="44">
        <f t="shared" si="21"/>
        <v>0</v>
      </c>
      <c r="O26" s="43">
        <f t="shared" si="26"/>
        <v>0</v>
      </c>
      <c r="P26" s="41">
        <f t="shared" si="22"/>
        <v>1</v>
      </c>
      <c r="Q26" s="42"/>
      <c r="R26" s="43">
        <f t="shared" si="23"/>
        <v>58.9</v>
      </c>
      <c r="S26" s="43">
        <f t="shared" si="24"/>
        <v>0</v>
      </c>
      <c r="T26" s="44">
        <f t="shared" si="25"/>
        <v>0</v>
      </c>
      <c r="U26" s="43" cm="1">
        <f t="array" ref="U26">ROUND(S26*SVS_GrR_1_1,2)</f>
        <v>0</v>
      </c>
    </row>
    <row r="27" spans="1:21" s="45" customFormat="1" ht="13.9" customHeight="1">
      <c r="A27" s="37">
        <f>MAX($A$11:A26)+1</f>
        <v>17</v>
      </c>
      <c r="B27" s="38" t="s">
        <v>869</v>
      </c>
      <c r="C27" s="248">
        <v>1</v>
      </c>
      <c r="D27" s="248">
        <v>12</v>
      </c>
      <c r="E27" s="38" t="s">
        <v>365</v>
      </c>
      <c r="F27" s="38" t="s">
        <v>71</v>
      </c>
      <c r="G27" s="39" t="s">
        <v>65</v>
      </c>
      <c r="H27" s="40">
        <v>58.28</v>
      </c>
      <c r="I27" s="39">
        <v>3</v>
      </c>
      <c r="J27" s="41">
        <v>112.65</v>
      </c>
      <c r="K27" s="42"/>
      <c r="L27" s="43">
        <f t="shared" si="19"/>
        <v>6565.2420000000002</v>
      </c>
      <c r="M27" s="43">
        <f t="shared" si="20"/>
        <v>0</v>
      </c>
      <c r="N27" s="44">
        <f t="shared" si="21"/>
        <v>0</v>
      </c>
      <c r="O27" s="43">
        <f t="shared" si="26"/>
        <v>0</v>
      </c>
      <c r="P27" s="41">
        <f t="shared" si="22"/>
        <v>1</v>
      </c>
      <c r="Q27" s="42"/>
      <c r="R27" s="43">
        <f t="shared" si="23"/>
        <v>58.28</v>
      </c>
      <c r="S27" s="43">
        <f t="shared" si="24"/>
        <v>0</v>
      </c>
      <c r="T27" s="44">
        <f t="shared" si="25"/>
        <v>0</v>
      </c>
      <c r="U27" s="43" cm="1">
        <f t="array" ref="U27">ROUND(S27*SVS_GrR_1_1,2)</f>
        <v>0</v>
      </c>
    </row>
    <row r="28" spans="1:21" s="45" customFormat="1" ht="13.9" customHeight="1">
      <c r="A28" s="37">
        <f>MAX($A$11:A27)+1</f>
        <v>18</v>
      </c>
      <c r="B28" s="38" t="s">
        <v>869</v>
      </c>
      <c r="C28" s="248">
        <v>1</v>
      </c>
      <c r="D28" s="248">
        <v>11</v>
      </c>
      <c r="E28" s="38" t="s">
        <v>209</v>
      </c>
      <c r="F28" s="38" t="s">
        <v>71</v>
      </c>
      <c r="G28" s="39" t="s">
        <v>75</v>
      </c>
      <c r="H28" s="40">
        <v>4.97</v>
      </c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</row>
    <row r="29" spans="1:21" s="45" customFormat="1" ht="13.9" customHeight="1">
      <c r="A29" s="37">
        <f>MAX($A$11:A28)+1</f>
        <v>19</v>
      </c>
      <c r="B29" s="38" t="s">
        <v>869</v>
      </c>
      <c r="C29" s="248">
        <v>1</v>
      </c>
      <c r="D29" s="248">
        <v>10</v>
      </c>
      <c r="E29" s="38" t="s">
        <v>146</v>
      </c>
      <c r="F29" s="38" t="s">
        <v>69</v>
      </c>
      <c r="G29" s="39" t="s">
        <v>88</v>
      </c>
      <c r="H29" s="40">
        <v>3.03</v>
      </c>
      <c r="I29" s="39">
        <v>5</v>
      </c>
      <c r="J29" s="41">
        <v>187.75</v>
      </c>
      <c r="K29" s="42"/>
      <c r="L29" s="43">
        <f t="shared" si="19"/>
        <v>568.88249999999994</v>
      </c>
      <c r="M29" s="43">
        <f t="shared" si="20"/>
        <v>0</v>
      </c>
      <c r="N29" s="44">
        <f t="shared" si="21"/>
        <v>0</v>
      </c>
      <c r="O29" s="43">
        <f t="shared" si="26"/>
        <v>0</v>
      </c>
      <c r="P29" s="41">
        <f t="shared" si="22"/>
        <v>1</v>
      </c>
      <c r="Q29" s="42"/>
      <c r="R29" s="43">
        <f t="shared" si="23"/>
        <v>3.03</v>
      </c>
      <c r="S29" s="43">
        <f t="shared" si="24"/>
        <v>0</v>
      </c>
      <c r="T29" s="44">
        <f t="shared" si="25"/>
        <v>0</v>
      </c>
      <c r="U29" s="43" cm="1">
        <f t="array" ref="U29">ROUND(S29*SVS_GrR_1_1,2)</f>
        <v>0</v>
      </c>
    </row>
    <row r="30" spans="1:21" s="45" customFormat="1" ht="13.9" customHeight="1">
      <c r="A30" s="37">
        <f>MAX($A$11:A29)+1</f>
        <v>20</v>
      </c>
      <c r="B30" s="38" t="s">
        <v>869</v>
      </c>
      <c r="C30" s="248">
        <v>1</v>
      </c>
      <c r="D30" s="248">
        <v>9</v>
      </c>
      <c r="E30" s="38" t="s">
        <v>146</v>
      </c>
      <c r="F30" s="38" t="s">
        <v>69</v>
      </c>
      <c r="G30" s="39" t="s">
        <v>88</v>
      </c>
      <c r="H30" s="40">
        <v>4.42</v>
      </c>
      <c r="I30" s="39">
        <v>5</v>
      </c>
      <c r="J30" s="41">
        <v>187.75</v>
      </c>
      <c r="K30" s="42"/>
      <c r="L30" s="43">
        <f t="shared" si="19"/>
        <v>829.85500000000002</v>
      </c>
      <c r="M30" s="43">
        <f t="shared" si="20"/>
        <v>0</v>
      </c>
      <c r="N30" s="44">
        <f t="shared" si="21"/>
        <v>0</v>
      </c>
      <c r="O30" s="43">
        <f t="shared" si="26"/>
        <v>0</v>
      </c>
      <c r="P30" s="41">
        <f t="shared" si="22"/>
        <v>1</v>
      </c>
      <c r="Q30" s="42"/>
      <c r="R30" s="43">
        <f t="shared" si="23"/>
        <v>4.42</v>
      </c>
      <c r="S30" s="43">
        <f t="shared" si="24"/>
        <v>0</v>
      </c>
      <c r="T30" s="44">
        <f t="shared" si="25"/>
        <v>0</v>
      </c>
      <c r="U30" s="43" cm="1">
        <f t="array" ref="U30">ROUND(S30*SVS_GrR_1_1,2)</f>
        <v>0</v>
      </c>
    </row>
    <row r="31" spans="1:21" s="45" customFormat="1" ht="13.9" customHeight="1">
      <c r="A31" s="37">
        <f>MAX($A$11:A30)+1</f>
        <v>21</v>
      </c>
      <c r="B31" s="38" t="s">
        <v>869</v>
      </c>
      <c r="C31" s="248">
        <v>1</v>
      </c>
      <c r="D31" s="248">
        <v>8</v>
      </c>
      <c r="E31" s="38" t="s">
        <v>146</v>
      </c>
      <c r="F31" s="38" t="s">
        <v>69</v>
      </c>
      <c r="G31" s="39" t="s">
        <v>88</v>
      </c>
      <c r="H31" s="40">
        <v>7.15</v>
      </c>
      <c r="I31" s="39">
        <v>5</v>
      </c>
      <c r="J31" s="41">
        <v>187.75</v>
      </c>
      <c r="K31" s="42"/>
      <c r="L31" s="43">
        <f t="shared" si="19"/>
        <v>1342.4125000000001</v>
      </c>
      <c r="M31" s="43">
        <f t="shared" si="20"/>
        <v>0</v>
      </c>
      <c r="N31" s="44">
        <f t="shared" si="21"/>
        <v>0</v>
      </c>
      <c r="O31" s="43">
        <f t="shared" si="26"/>
        <v>0</v>
      </c>
      <c r="P31" s="41">
        <f t="shared" si="22"/>
        <v>1</v>
      </c>
      <c r="Q31" s="42"/>
      <c r="R31" s="43">
        <f t="shared" si="23"/>
        <v>7.15</v>
      </c>
      <c r="S31" s="43">
        <f t="shared" si="24"/>
        <v>0</v>
      </c>
      <c r="T31" s="44">
        <f t="shared" si="25"/>
        <v>0</v>
      </c>
      <c r="U31" s="43" cm="1">
        <f t="array" ref="U31">ROUND(S31*SVS_GrR_1_1,2)</f>
        <v>0</v>
      </c>
    </row>
    <row r="32" spans="1:21" s="45" customFormat="1" ht="13.9" customHeight="1">
      <c r="A32" s="37">
        <f>MAX($A$11:A31)+1</f>
        <v>22</v>
      </c>
      <c r="B32" s="38" t="s">
        <v>869</v>
      </c>
      <c r="C32" s="248">
        <v>1</v>
      </c>
      <c r="D32" s="248">
        <v>7</v>
      </c>
      <c r="E32" s="38" t="s">
        <v>146</v>
      </c>
      <c r="F32" s="38" t="s">
        <v>69</v>
      </c>
      <c r="G32" s="39" t="s">
        <v>88</v>
      </c>
      <c r="H32" s="40">
        <v>7.7</v>
      </c>
      <c r="I32" s="39">
        <v>5</v>
      </c>
      <c r="J32" s="41">
        <v>187.75</v>
      </c>
      <c r="K32" s="42"/>
      <c r="L32" s="43">
        <f t="shared" si="19"/>
        <v>1445.675</v>
      </c>
      <c r="M32" s="43">
        <f t="shared" si="20"/>
        <v>0</v>
      </c>
      <c r="N32" s="44">
        <f t="shared" si="21"/>
        <v>0</v>
      </c>
      <c r="O32" s="43">
        <f t="shared" si="26"/>
        <v>0</v>
      </c>
      <c r="P32" s="41">
        <f t="shared" si="22"/>
        <v>1</v>
      </c>
      <c r="Q32" s="42"/>
      <c r="R32" s="43">
        <f t="shared" si="23"/>
        <v>7.7</v>
      </c>
      <c r="S32" s="43">
        <f t="shared" si="24"/>
        <v>0</v>
      </c>
      <c r="T32" s="44">
        <f t="shared" si="25"/>
        <v>0</v>
      </c>
      <c r="U32" s="43" cm="1">
        <f t="array" ref="U32">ROUND(S32*SVS_GrR_1_1,2)</f>
        <v>0</v>
      </c>
    </row>
    <row r="33" spans="1:21" s="45" customFormat="1" ht="13.9" customHeight="1">
      <c r="A33" s="37">
        <f>MAX($A$11:A32)+1</f>
        <v>23</v>
      </c>
      <c r="B33" s="38" t="s">
        <v>869</v>
      </c>
      <c r="C33" s="248">
        <v>1</v>
      </c>
      <c r="D33" s="248">
        <v>6</v>
      </c>
      <c r="E33" s="38" t="s">
        <v>84</v>
      </c>
      <c r="F33" s="38" t="s">
        <v>71</v>
      </c>
      <c r="G33" s="39" t="s">
        <v>83</v>
      </c>
      <c r="H33" s="40">
        <v>21.87</v>
      </c>
      <c r="I33" s="39">
        <v>3</v>
      </c>
      <c r="J33" s="41">
        <v>112.65</v>
      </c>
      <c r="K33" s="42"/>
      <c r="L33" s="43">
        <f t="shared" si="19"/>
        <v>2463.6555000000003</v>
      </c>
      <c r="M33" s="43">
        <f t="shared" si="20"/>
        <v>0</v>
      </c>
      <c r="N33" s="44">
        <f t="shared" si="21"/>
        <v>0</v>
      </c>
      <c r="O33" s="43">
        <f t="shared" si="26"/>
        <v>0</v>
      </c>
      <c r="P33" s="41">
        <f t="shared" si="22"/>
        <v>1</v>
      </c>
      <c r="Q33" s="42"/>
      <c r="R33" s="43">
        <f t="shared" si="23"/>
        <v>21.87</v>
      </c>
      <c r="S33" s="43">
        <f t="shared" si="24"/>
        <v>0</v>
      </c>
      <c r="T33" s="44">
        <f t="shared" si="25"/>
        <v>0</v>
      </c>
      <c r="U33" s="43" cm="1">
        <f t="array" ref="U33">ROUND(S33*SVS_GrR_1_1,2)</f>
        <v>0</v>
      </c>
    </row>
    <row r="34" spans="1:21" s="45" customFormat="1" ht="13.9" customHeight="1">
      <c r="A34" s="37">
        <f>MAX($A$11:A33)+1</f>
        <v>24</v>
      </c>
      <c r="B34" s="38" t="s">
        <v>869</v>
      </c>
      <c r="C34" s="248">
        <v>1</v>
      </c>
      <c r="D34" s="248">
        <v>5</v>
      </c>
      <c r="E34" s="38" t="s">
        <v>349</v>
      </c>
      <c r="F34" s="38" t="s">
        <v>71</v>
      </c>
      <c r="G34" s="39" t="s">
        <v>81</v>
      </c>
      <c r="H34" s="40">
        <v>118.31</v>
      </c>
      <c r="I34" s="39">
        <v>3</v>
      </c>
      <c r="J34" s="41">
        <v>112.65</v>
      </c>
      <c r="K34" s="42"/>
      <c r="L34" s="43">
        <f t="shared" si="19"/>
        <v>13327.621500000001</v>
      </c>
      <c r="M34" s="43">
        <f t="shared" si="20"/>
        <v>0</v>
      </c>
      <c r="N34" s="44">
        <f t="shared" si="21"/>
        <v>0</v>
      </c>
      <c r="O34" s="43">
        <f t="shared" si="26"/>
        <v>0</v>
      </c>
      <c r="P34" s="41">
        <f t="shared" si="22"/>
        <v>1</v>
      </c>
      <c r="Q34" s="42"/>
      <c r="R34" s="43">
        <f t="shared" si="23"/>
        <v>118.31</v>
      </c>
      <c r="S34" s="43">
        <f t="shared" si="24"/>
        <v>0</v>
      </c>
      <c r="T34" s="44">
        <f t="shared" si="25"/>
        <v>0</v>
      </c>
      <c r="U34" s="43" cm="1">
        <f t="array" ref="U34">ROUND(S34*SVS_GrR_1_1,2)</f>
        <v>0</v>
      </c>
    </row>
    <row r="35" spans="1:21" s="45" customFormat="1" ht="13.9" customHeight="1">
      <c r="A35" s="37">
        <f>MAX($A$11:A34)+1</f>
        <v>25</v>
      </c>
      <c r="B35" s="38" t="s">
        <v>869</v>
      </c>
      <c r="C35" s="248">
        <v>1</v>
      </c>
      <c r="D35" s="248">
        <v>4</v>
      </c>
      <c r="E35" s="38" t="s">
        <v>365</v>
      </c>
      <c r="F35" s="38" t="s">
        <v>71</v>
      </c>
      <c r="G35" s="39" t="s">
        <v>65</v>
      </c>
      <c r="H35" s="40">
        <v>58.28</v>
      </c>
      <c r="I35" s="39">
        <v>3</v>
      </c>
      <c r="J35" s="41">
        <v>112.65</v>
      </c>
      <c r="K35" s="42"/>
      <c r="L35" s="43">
        <f t="shared" si="19"/>
        <v>6565.2420000000002</v>
      </c>
      <c r="M35" s="43">
        <f t="shared" si="20"/>
        <v>0</v>
      </c>
      <c r="N35" s="44">
        <f t="shared" si="21"/>
        <v>0</v>
      </c>
      <c r="O35" s="43">
        <f t="shared" si="26"/>
        <v>0</v>
      </c>
      <c r="P35" s="41">
        <f t="shared" si="22"/>
        <v>1</v>
      </c>
      <c r="Q35" s="42"/>
      <c r="R35" s="43">
        <f t="shared" si="23"/>
        <v>58.28</v>
      </c>
      <c r="S35" s="43">
        <f t="shared" si="24"/>
        <v>0</v>
      </c>
      <c r="T35" s="44">
        <f t="shared" si="25"/>
        <v>0</v>
      </c>
      <c r="U35" s="43" cm="1">
        <f t="array" ref="U35">ROUND(S35*SVS_GrR_1_1,2)</f>
        <v>0</v>
      </c>
    </row>
    <row r="36" spans="1:21" s="45" customFormat="1" ht="13.9" customHeight="1">
      <c r="A36" s="37">
        <f>MAX($A$11:A35)+1</f>
        <v>26</v>
      </c>
      <c r="B36" s="38" t="s">
        <v>869</v>
      </c>
      <c r="C36" s="248">
        <v>1</v>
      </c>
      <c r="D36" s="248">
        <v>3</v>
      </c>
      <c r="E36" s="38" t="s">
        <v>39</v>
      </c>
      <c r="F36" s="38" t="s">
        <v>71</v>
      </c>
      <c r="G36" s="39" t="s">
        <v>80</v>
      </c>
      <c r="H36" s="40">
        <v>11.63</v>
      </c>
      <c r="I36" s="39">
        <v>2</v>
      </c>
      <c r="J36" s="41">
        <v>75.099999999999994</v>
      </c>
      <c r="K36" s="42"/>
      <c r="L36" s="43">
        <f t="shared" si="19"/>
        <v>873.41300000000001</v>
      </c>
      <c r="M36" s="43">
        <f t="shared" si="20"/>
        <v>0</v>
      </c>
      <c r="N36" s="44">
        <f t="shared" si="21"/>
        <v>0</v>
      </c>
      <c r="O36" s="43">
        <f t="shared" si="26"/>
        <v>0</v>
      </c>
      <c r="P36" s="41">
        <f t="shared" si="22"/>
        <v>1</v>
      </c>
      <c r="Q36" s="42"/>
      <c r="R36" s="43">
        <f t="shared" si="23"/>
        <v>11.63</v>
      </c>
      <c r="S36" s="43">
        <f t="shared" si="24"/>
        <v>0</v>
      </c>
      <c r="T36" s="44">
        <f t="shared" si="25"/>
        <v>0</v>
      </c>
      <c r="U36" s="43" cm="1">
        <f t="array" ref="U36">ROUND(S36*SVS_GrR_1_1,2)</f>
        <v>0</v>
      </c>
    </row>
    <row r="37" spans="1:21" s="45" customFormat="1" ht="13.9" customHeight="1">
      <c r="A37" s="37">
        <f>MAX($A$11:A36)+1</f>
        <v>27</v>
      </c>
      <c r="B37" s="38" t="s">
        <v>869</v>
      </c>
      <c r="C37" s="248">
        <v>1</v>
      </c>
      <c r="D37" s="248">
        <v>2</v>
      </c>
      <c r="E37" s="38" t="s">
        <v>387</v>
      </c>
      <c r="F37" s="38" t="s">
        <v>71</v>
      </c>
      <c r="G37" s="39" t="s">
        <v>78</v>
      </c>
      <c r="H37" s="40">
        <v>37.880000000000003</v>
      </c>
      <c r="I37" s="39">
        <v>2</v>
      </c>
      <c r="J37" s="41">
        <v>75.099999999999994</v>
      </c>
      <c r="K37" s="42"/>
      <c r="L37" s="43">
        <f t="shared" si="19"/>
        <v>2844.788</v>
      </c>
      <c r="M37" s="43">
        <f t="shared" si="20"/>
        <v>0</v>
      </c>
      <c r="N37" s="44">
        <f t="shared" si="21"/>
        <v>0</v>
      </c>
      <c r="O37" s="43">
        <f t="shared" si="26"/>
        <v>0</v>
      </c>
      <c r="P37" s="41">
        <f t="shared" si="22"/>
        <v>1</v>
      </c>
      <c r="Q37" s="42"/>
      <c r="R37" s="43">
        <f t="shared" si="23"/>
        <v>37.880000000000003</v>
      </c>
      <c r="S37" s="43">
        <f t="shared" si="24"/>
        <v>0</v>
      </c>
      <c r="T37" s="44">
        <f t="shared" si="25"/>
        <v>0</v>
      </c>
      <c r="U37" s="43" cm="1">
        <f t="array" ref="U37">ROUND(S37*SVS_GrR_1_1,2)</f>
        <v>0</v>
      </c>
    </row>
    <row r="38" spans="1:21" s="45" customFormat="1" ht="13.9" customHeight="1">
      <c r="A38" s="37">
        <f>MAX($A$11:A37)+1</f>
        <v>28</v>
      </c>
      <c r="B38" s="38" t="s">
        <v>869</v>
      </c>
      <c r="C38" s="248">
        <v>1</v>
      </c>
      <c r="D38" s="248">
        <v>1</v>
      </c>
      <c r="E38" s="38" t="s">
        <v>211</v>
      </c>
      <c r="F38" s="38" t="s">
        <v>71</v>
      </c>
      <c r="G38" s="39" t="s">
        <v>80</v>
      </c>
      <c r="H38" s="40">
        <v>60.81</v>
      </c>
      <c r="I38" s="39">
        <v>2</v>
      </c>
      <c r="J38" s="41">
        <v>75.099999999999994</v>
      </c>
      <c r="K38" s="42"/>
      <c r="L38" s="43">
        <f t="shared" si="19"/>
        <v>4566.8310000000001</v>
      </c>
      <c r="M38" s="43">
        <f t="shared" si="20"/>
        <v>0</v>
      </c>
      <c r="N38" s="44">
        <f t="shared" si="21"/>
        <v>0</v>
      </c>
      <c r="O38" s="43">
        <f t="shared" si="26"/>
        <v>0</v>
      </c>
      <c r="P38" s="41">
        <f t="shared" si="22"/>
        <v>1</v>
      </c>
      <c r="Q38" s="42"/>
      <c r="R38" s="43">
        <f t="shared" si="23"/>
        <v>60.81</v>
      </c>
      <c r="S38" s="43">
        <f t="shared" si="24"/>
        <v>0</v>
      </c>
      <c r="T38" s="44">
        <f t="shared" si="25"/>
        <v>0</v>
      </c>
      <c r="U38" s="43" cm="1">
        <f t="array" ref="U38">ROUND(S38*SVS_GrR_1_1,2)</f>
        <v>0</v>
      </c>
    </row>
    <row r="39" spans="1:21" s="45" customFormat="1" ht="13.9" customHeight="1">
      <c r="A39" s="37">
        <f>MAX($A$11:A38)+1</f>
        <v>29</v>
      </c>
      <c r="B39" s="38" t="s">
        <v>869</v>
      </c>
      <c r="C39" s="248">
        <v>2</v>
      </c>
      <c r="D39" s="248">
        <v>12</v>
      </c>
      <c r="E39" s="38" t="s">
        <v>209</v>
      </c>
      <c r="F39" s="38" t="s">
        <v>71</v>
      </c>
      <c r="G39" s="39" t="s">
        <v>75</v>
      </c>
      <c r="H39" s="40">
        <v>4.08</v>
      </c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1" s="45" customFormat="1" ht="13.9" customHeight="1">
      <c r="A40" s="37">
        <f>MAX($A$11:A39)+1</f>
        <v>30</v>
      </c>
      <c r="B40" s="38" t="s">
        <v>869</v>
      </c>
      <c r="C40" s="248">
        <v>2</v>
      </c>
      <c r="D40" s="248">
        <v>11</v>
      </c>
      <c r="E40" s="38" t="s">
        <v>146</v>
      </c>
      <c r="F40" s="38" t="s">
        <v>69</v>
      </c>
      <c r="G40" s="39" t="s">
        <v>88</v>
      </c>
      <c r="H40" s="40">
        <v>14.81</v>
      </c>
      <c r="I40" s="39">
        <v>5</v>
      </c>
      <c r="J40" s="41">
        <v>187.75</v>
      </c>
      <c r="K40" s="42"/>
      <c r="L40" s="43">
        <f t="shared" si="19"/>
        <v>2780.5774999999999</v>
      </c>
      <c r="M40" s="43">
        <f t="shared" si="20"/>
        <v>0</v>
      </c>
      <c r="N40" s="44">
        <f t="shared" si="21"/>
        <v>0</v>
      </c>
      <c r="O40" s="43">
        <f t="shared" si="26"/>
        <v>0</v>
      </c>
      <c r="P40" s="41">
        <f t="shared" si="22"/>
        <v>1</v>
      </c>
      <c r="Q40" s="42"/>
      <c r="R40" s="43">
        <f t="shared" si="23"/>
        <v>14.81</v>
      </c>
      <c r="S40" s="43">
        <f t="shared" si="24"/>
        <v>0</v>
      </c>
      <c r="T40" s="44">
        <f t="shared" si="25"/>
        <v>0</v>
      </c>
      <c r="U40" s="43" cm="1">
        <f t="array" ref="U40">ROUND(S40*SVS_GrR_1_1,2)</f>
        <v>0</v>
      </c>
    </row>
    <row r="41" spans="1:21" s="45" customFormat="1" ht="13.9" customHeight="1">
      <c r="A41" s="37">
        <f>MAX($A$11:A40)+1</f>
        <v>31</v>
      </c>
      <c r="B41" s="38" t="s">
        <v>869</v>
      </c>
      <c r="C41" s="248">
        <v>2</v>
      </c>
      <c r="D41" s="248">
        <v>10</v>
      </c>
      <c r="E41" s="38" t="s">
        <v>146</v>
      </c>
      <c r="F41" s="38" t="s">
        <v>69</v>
      </c>
      <c r="G41" s="39" t="s">
        <v>88</v>
      </c>
      <c r="H41" s="40">
        <v>11.33</v>
      </c>
      <c r="I41" s="39">
        <v>5</v>
      </c>
      <c r="J41" s="41">
        <v>187.75</v>
      </c>
      <c r="K41" s="42"/>
      <c r="L41" s="43">
        <f t="shared" si="19"/>
        <v>2127.2075</v>
      </c>
      <c r="M41" s="43">
        <f t="shared" si="20"/>
        <v>0</v>
      </c>
      <c r="N41" s="44">
        <f t="shared" si="21"/>
        <v>0</v>
      </c>
      <c r="O41" s="43">
        <f t="shared" si="26"/>
        <v>0</v>
      </c>
      <c r="P41" s="41">
        <f t="shared" si="22"/>
        <v>1</v>
      </c>
      <c r="Q41" s="42"/>
      <c r="R41" s="43">
        <f t="shared" si="23"/>
        <v>11.33</v>
      </c>
      <c r="S41" s="43">
        <f t="shared" si="24"/>
        <v>0</v>
      </c>
      <c r="T41" s="44">
        <f t="shared" si="25"/>
        <v>0</v>
      </c>
      <c r="U41" s="43" cm="1">
        <f t="array" ref="U41">ROUND(S41*SVS_GrR_1_1,2)</f>
        <v>0</v>
      </c>
    </row>
    <row r="42" spans="1:21" s="45" customFormat="1" ht="13.9" customHeight="1">
      <c r="A42" s="37">
        <f>MAX($A$11:A41)+1</f>
        <v>32</v>
      </c>
      <c r="B42" s="38" t="s">
        <v>869</v>
      </c>
      <c r="C42" s="248">
        <v>2</v>
      </c>
      <c r="D42" s="248">
        <v>9</v>
      </c>
      <c r="E42" s="38" t="s">
        <v>84</v>
      </c>
      <c r="F42" s="38" t="s">
        <v>71</v>
      </c>
      <c r="G42" s="39" t="s">
        <v>83</v>
      </c>
      <c r="H42" s="40">
        <v>21.87</v>
      </c>
      <c r="I42" s="39">
        <v>3</v>
      </c>
      <c r="J42" s="41">
        <v>112.65</v>
      </c>
      <c r="K42" s="42"/>
      <c r="L42" s="43">
        <f t="shared" si="19"/>
        <v>2463.6555000000003</v>
      </c>
      <c r="M42" s="43">
        <f t="shared" si="20"/>
        <v>0</v>
      </c>
      <c r="N42" s="44">
        <f t="shared" si="21"/>
        <v>0</v>
      </c>
      <c r="O42" s="43">
        <f t="shared" si="26"/>
        <v>0</v>
      </c>
      <c r="P42" s="41">
        <f t="shared" si="22"/>
        <v>1</v>
      </c>
      <c r="Q42" s="42"/>
      <c r="R42" s="43">
        <f t="shared" si="23"/>
        <v>21.87</v>
      </c>
      <c r="S42" s="43">
        <f t="shared" si="24"/>
        <v>0</v>
      </c>
      <c r="T42" s="44">
        <f t="shared" si="25"/>
        <v>0</v>
      </c>
      <c r="U42" s="43" cm="1">
        <f t="array" ref="U42">ROUND(S42*SVS_GrR_1_1,2)</f>
        <v>0</v>
      </c>
    </row>
    <row r="43" spans="1:21" s="45" customFormat="1" ht="13.9" customHeight="1">
      <c r="A43" s="37">
        <f>MAX($A$11:A42)+1</f>
        <v>33</v>
      </c>
      <c r="B43" s="38" t="s">
        <v>869</v>
      </c>
      <c r="C43" s="248">
        <v>2</v>
      </c>
      <c r="D43" s="248">
        <v>8</v>
      </c>
      <c r="E43" s="38" t="s">
        <v>82</v>
      </c>
      <c r="F43" s="38" t="s">
        <v>71</v>
      </c>
      <c r="G43" s="39" t="s">
        <v>81</v>
      </c>
      <c r="H43" s="40">
        <v>80.849999999999994</v>
      </c>
      <c r="I43" s="39">
        <v>3</v>
      </c>
      <c r="J43" s="41">
        <v>112.65</v>
      </c>
      <c r="K43" s="42"/>
      <c r="L43" s="43">
        <f t="shared" si="19"/>
        <v>9107.7525000000005</v>
      </c>
      <c r="M43" s="43">
        <f t="shared" si="20"/>
        <v>0</v>
      </c>
      <c r="N43" s="44">
        <f t="shared" si="21"/>
        <v>0</v>
      </c>
      <c r="O43" s="43">
        <f t="shared" si="26"/>
        <v>0</v>
      </c>
      <c r="P43" s="41">
        <f t="shared" si="22"/>
        <v>1</v>
      </c>
      <c r="Q43" s="42"/>
      <c r="R43" s="43">
        <f t="shared" si="23"/>
        <v>80.849999999999994</v>
      </c>
      <c r="S43" s="43">
        <f t="shared" si="24"/>
        <v>0</v>
      </c>
      <c r="T43" s="44">
        <f t="shared" si="25"/>
        <v>0</v>
      </c>
      <c r="U43" s="43" cm="1">
        <f t="array" ref="U43">ROUND(S43*SVS_GrR_1_1,2)</f>
        <v>0</v>
      </c>
    </row>
    <row r="44" spans="1:21" s="45" customFormat="1" ht="13.9" customHeight="1">
      <c r="A44" s="37">
        <f>MAX($A$11:A43)+1</f>
        <v>34</v>
      </c>
      <c r="B44" s="38" t="s">
        <v>869</v>
      </c>
      <c r="C44" s="248">
        <v>2</v>
      </c>
      <c r="D44" s="248">
        <v>7</v>
      </c>
      <c r="E44" s="38" t="s">
        <v>365</v>
      </c>
      <c r="F44" s="38" t="s">
        <v>71</v>
      </c>
      <c r="G44" s="39" t="s">
        <v>65</v>
      </c>
      <c r="H44" s="40">
        <v>58.28</v>
      </c>
      <c r="I44" s="39">
        <v>3</v>
      </c>
      <c r="J44" s="41">
        <v>112.65</v>
      </c>
      <c r="K44" s="42"/>
      <c r="L44" s="43">
        <f t="shared" si="19"/>
        <v>6565.2420000000002</v>
      </c>
      <c r="M44" s="43">
        <f t="shared" si="20"/>
        <v>0</v>
      </c>
      <c r="N44" s="44">
        <f t="shared" si="21"/>
        <v>0</v>
      </c>
      <c r="O44" s="43">
        <f t="shared" si="26"/>
        <v>0</v>
      </c>
      <c r="P44" s="41">
        <f t="shared" si="22"/>
        <v>1</v>
      </c>
      <c r="Q44" s="42"/>
      <c r="R44" s="43">
        <f t="shared" si="23"/>
        <v>58.28</v>
      </c>
      <c r="S44" s="43">
        <f t="shared" si="24"/>
        <v>0</v>
      </c>
      <c r="T44" s="44">
        <f t="shared" si="25"/>
        <v>0</v>
      </c>
      <c r="U44" s="43" cm="1">
        <f t="array" ref="U44">ROUND(S44*SVS_GrR_1_1,2)</f>
        <v>0</v>
      </c>
    </row>
    <row r="45" spans="1:21" s="45" customFormat="1" ht="13.9" customHeight="1">
      <c r="A45" s="37">
        <f>MAX($A$11:A44)+1</f>
        <v>35</v>
      </c>
      <c r="B45" s="38" t="s">
        <v>869</v>
      </c>
      <c r="C45" s="248">
        <v>2</v>
      </c>
      <c r="D45" s="248">
        <v>6</v>
      </c>
      <c r="E45" s="38" t="s">
        <v>365</v>
      </c>
      <c r="F45" s="38" t="s">
        <v>71</v>
      </c>
      <c r="G45" s="39" t="s">
        <v>65</v>
      </c>
      <c r="H45" s="40">
        <v>59.52</v>
      </c>
      <c r="I45" s="39">
        <v>3</v>
      </c>
      <c r="J45" s="41">
        <v>112.65</v>
      </c>
      <c r="K45" s="42"/>
      <c r="L45" s="43">
        <f t="shared" si="19"/>
        <v>6704.9280000000008</v>
      </c>
      <c r="M45" s="43">
        <f t="shared" si="20"/>
        <v>0</v>
      </c>
      <c r="N45" s="44">
        <f t="shared" si="21"/>
        <v>0</v>
      </c>
      <c r="O45" s="43">
        <f t="shared" si="26"/>
        <v>0</v>
      </c>
      <c r="P45" s="41">
        <f t="shared" si="22"/>
        <v>1</v>
      </c>
      <c r="Q45" s="42"/>
      <c r="R45" s="43">
        <f t="shared" si="23"/>
        <v>59.52</v>
      </c>
      <c r="S45" s="43">
        <f t="shared" si="24"/>
        <v>0</v>
      </c>
      <c r="T45" s="44">
        <f t="shared" si="25"/>
        <v>0</v>
      </c>
      <c r="U45" s="43" cm="1">
        <f t="array" ref="U45">ROUND(S45*SVS_GrR_1_1,2)</f>
        <v>0</v>
      </c>
    </row>
    <row r="46" spans="1:21" s="45" customFormat="1" ht="13.9" customHeight="1">
      <c r="A46" s="37">
        <f>MAX($A$11:A45)+1</f>
        <v>36</v>
      </c>
      <c r="B46" s="38" t="s">
        <v>869</v>
      </c>
      <c r="C46" s="248">
        <v>2</v>
      </c>
      <c r="D46" s="248">
        <v>5</v>
      </c>
      <c r="E46" s="38" t="s">
        <v>365</v>
      </c>
      <c r="F46" s="38" t="s">
        <v>71</v>
      </c>
      <c r="G46" s="39" t="s">
        <v>65</v>
      </c>
      <c r="H46" s="40">
        <v>58.9</v>
      </c>
      <c r="I46" s="39">
        <v>3</v>
      </c>
      <c r="J46" s="41">
        <v>112.65</v>
      </c>
      <c r="K46" s="42"/>
      <c r="L46" s="43">
        <f t="shared" si="19"/>
        <v>6635.085</v>
      </c>
      <c r="M46" s="43">
        <f t="shared" si="20"/>
        <v>0</v>
      </c>
      <c r="N46" s="44">
        <f t="shared" si="21"/>
        <v>0</v>
      </c>
      <c r="O46" s="43">
        <f t="shared" si="26"/>
        <v>0</v>
      </c>
      <c r="P46" s="41">
        <f t="shared" si="22"/>
        <v>1</v>
      </c>
      <c r="Q46" s="42"/>
      <c r="R46" s="43">
        <f t="shared" si="23"/>
        <v>58.9</v>
      </c>
      <c r="S46" s="43">
        <f t="shared" si="24"/>
        <v>0</v>
      </c>
      <c r="T46" s="44">
        <f t="shared" si="25"/>
        <v>0</v>
      </c>
      <c r="U46" s="43" cm="1">
        <f t="array" ref="U46">ROUND(S46*SVS_GrR_1_1,2)</f>
        <v>0</v>
      </c>
    </row>
    <row r="47" spans="1:21" s="45" customFormat="1" ht="13.9" customHeight="1">
      <c r="A47" s="37">
        <f>MAX($A$11:A46)+1</f>
        <v>37</v>
      </c>
      <c r="B47" s="38" t="s">
        <v>869</v>
      </c>
      <c r="C47" s="248">
        <v>2</v>
      </c>
      <c r="D47" s="248">
        <v>4</v>
      </c>
      <c r="E47" s="38" t="s">
        <v>365</v>
      </c>
      <c r="F47" s="38" t="s">
        <v>71</v>
      </c>
      <c r="G47" s="39" t="s">
        <v>65</v>
      </c>
      <c r="H47" s="40">
        <v>58.9</v>
      </c>
      <c r="I47" s="39">
        <v>3</v>
      </c>
      <c r="J47" s="41">
        <v>112.65</v>
      </c>
      <c r="K47" s="42"/>
      <c r="L47" s="43">
        <f t="shared" si="19"/>
        <v>6635.085</v>
      </c>
      <c r="M47" s="43">
        <f t="shared" si="20"/>
        <v>0</v>
      </c>
      <c r="N47" s="44">
        <f t="shared" si="21"/>
        <v>0</v>
      </c>
      <c r="O47" s="43">
        <f t="shared" si="26"/>
        <v>0</v>
      </c>
      <c r="P47" s="41">
        <f t="shared" si="22"/>
        <v>1</v>
      </c>
      <c r="Q47" s="42"/>
      <c r="R47" s="43">
        <f t="shared" si="23"/>
        <v>58.9</v>
      </c>
      <c r="S47" s="43">
        <f t="shared" si="24"/>
        <v>0</v>
      </c>
      <c r="T47" s="44">
        <f t="shared" si="25"/>
        <v>0</v>
      </c>
      <c r="U47" s="43" cm="1">
        <f t="array" ref="U47">ROUND(S47*SVS_GrR_1_1,2)</f>
        <v>0</v>
      </c>
    </row>
    <row r="48" spans="1:21" s="45" customFormat="1" ht="13.9" customHeight="1">
      <c r="A48" s="37">
        <f>MAX($A$11:A47)+1</f>
        <v>38</v>
      </c>
      <c r="B48" s="38" t="s">
        <v>869</v>
      </c>
      <c r="C48" s="248">
        <v>2</v>
      </c>
      <c r="D48" s="248">
        <v>3</v>
      </c>
      <c r="E48" s="38" t="s">
        <v>365</v>
      </c>
      <c r="F48" s="38" t="s">
        <v>71</v>
      </c>
      <c r="G48" s="39" t="s">
        <v>65</v>
      </c>
      <c r="H48" s="40">
        <v>59.52</v>
      </c>
      <c r="I48" s="39">
        <v>3</v>
      </c>
      <c r="J48" s="41">
        <v>112.65</v>
      </c>
      <c r="K48" s="42"/>
      <c r="L48" s="43">
        <f t="shared" si="19"/>
        <v>6704.9280000000008</v>
      </c>
      <c r="M48" s="43">
        <f t="shared" si="20"/>
        <v>0</v>
      </c>
      <c r="N48" s="44">
        <f t="shared" si="21"/>
        <v>0</v>
      </c>
      <c r="O48" s="43">
        <f t="shared" si="26"/>
        <v>0</v>
      </c>
      <c r="P48" s="41">
        <f t="shared" si="22"/>
        <v>1</v>
      </c>
      <c r="Q48" s="42"/>
      <c r="R48" s="43">
        <f t="shared" si="23"/>
        <v>59.52</v>
      </c>
      <c r="S48" s="43">
        <f t="shared" si="24"/>
        <v>0</v>
      </c>
      <c r="T48" s="44">
        <f t="shared" si="25"/>
        <v>0</v>
      </c>
      <c r="U48" s="43" cm="1">
        <f t="array" ref="U48">ROUND(S48*SVS_GrR_1_1,2)</f>
        <v>0</v>
      </c>
    </row>
    <row r="49" spans="1:21" s="45" customFormat="1" ht="13.9" customHeight="1">
      <c r="A49" s="37">
        <f>MAX($A$11:A48)+1</f>
        <v>39</v>
      </c>
      <c r="B49" s="38" t="s">
        <v>869</v>
      </c>
      <c r="C49" s="248">
        <v>2</v>
      </c>
      <c r="D49" s="248">
        <v>2</v>
      </c>
      <c r="E49" s="38" t="s">
        <v>365</v>
      </c>
      <c r="F49" s="38" t="s">
        <v>71</v>
      </c>
      <c r="G49" s="39" t="s">
        <v>65</v>
      </c>
      <c r="H49" s="40">
        <v>56.37</v>
      </c>
      <c r="I49" s="39">
        <v>3</v>
      </c>
      <c r="J49" s="41">
        <v>112.65</v>
      </c>
      <c r="K49" s="42"/>
      <c r="L49" s="43">
        <f t="shared" si="19"/>
        <v>6350.0805</v>
      </c>
      <c r="M49" s="43">
        <f t="shared" si="20"/>
        <v>0</v>
      </c>
      <c r="N49" s="44">
        <f t="shared" si="21"/>
        <v>0</v>
      </c>
      <c r="O49" s="43">
        <f t="shared" si="26"/>
        <v>0</v>
      </c>
      <c r="P49" s="41">
        <f t="shared" si="22"/>
        <v>1</v>
      </c>
      <c r="Q49" s="42"/>
      <c r="R49" s="43">
        <f t="shared" si="23"/>
        <v>56.37</v>
      </c>
      <c r="S49" s="43">
        <f t="shared" si="24"/>
        <v>0</v>
      </c>
      <c r="T49" s="44">
        <f t="shared" si="25"/>
        <v>0</v>
      </c>
      <c r="U49" s="43" cm="1">
        <f t="array" ref="U49">ROUND(S49*SVS_GrR_1_1,2)</f>
        <v>0</v>
      </c>
    </row>
    <row r="50" spans="1:21" s="45" customFormat="1" ht="13.9" customHeight="1">
      <c r="A50" s="37">
        <f>MAX($A$11:A49)+1</f>
        <v>40</v>
      </c>
      <c r="B50" s="38" t="s">
        <v>869</v>
      </c>
      <c r="C50" s="248">
        <v>2</v>
      </c>
      <c r="D50" s="248">
        <v>1</v>
      </c>
      <c r="E50" s="38" t="s">
        <v>251</v>
      </c>
      <c r="F50" s="38" t="s">
        <v>71</v>
      </c>
      <c r="G50" s="39" t="s">
        <v>65</v>
      </c>
      <c r="H50" s="40">
        <v>89.57</v>
      </c>
      <c r="I50" s="39">
        <v>3</v>
      </c>
      <c r="J50" s="41">
        <v>112.65</v>
      </c>
      <c r="K50" s="42"/>
      <c r="L50" s="43">
        <f t="shared" si="19"/>
        <v>10090.0605</v>
      </c>
      <c r="M50" s="43">
        <f t="shared" si="20"/>
        <v>0</v>
      </c>
      <c r="N50" s="44">
        <f t="shared" si="21"/>
        <v>0</v>
      </c>
      <c r="O50" s="43">
        <f t="shared" si="26"/>
        <v>0</v>
      </c>
      <c r="P50" s="41">
        <f t="shared" si="22"/>
        <v>1</v>
      </c>
      <c r="Q50" s="42"/>
      <c r="R50" s="43">
        <f t="shared" si="23"/>
        <v>89.57</v>
      </c>
      <c r="S50" s="43">
        <f t="shared" si="24"/>
        <v>0</v>
      </c>
      <c r="T50" s="44">
        <f t="shared" si="25"/>
        <v>0</v>
      </c>
      <c r="U50" s="43" cm="1">
        <f t="array" ref="U50">ROUND(S50*SVS_GrR_1_1,2)</f>
        <v>0</v>
      </c>
    </row>
    <row r="51" spans="1:21" s="45" customFormat="1">
      <c r="A51" s="195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</row>
    <row r="52" spans="1:21">
      <c r="I52" s="98"/>
      <c r="L52" s="49"/>
    </row>
    <row r="53" spans="1:21">
      <c r="A53" s="52"/>
      <c r="B53" s="53"/>
      <c r="C53" s="54" t="str">
        <f>"weil "&amp;COUNTA($A:$A)-SUBTOTAL(103,$A:$A)&amp;" Zeile(n) Ausgeblendet"</f>
        <v>weil 0 Zeile(n) Ausgeblendet</v>
      </c>
      <c r="D53" s="53" t="str">
        <f>"oder Abgefiltert sind, Teilsummen:"</f>
        <v>oder Abgefiltert sind, Teilsummen:</v>
      </c>
      <c r="E53" s="54"/>
      <c r="F53" s="54"/>
      <c r="G53" s="55"/>
      <c r="H53" s="56">
        <f>SUBTOTAL(109,H11:H50)</f>
        <v>1645.5199999999993</v>
      </c>
      <c r="I53" s="101"/>
      <c r="J53" s="96" t="s">
        <v>938</v>
      </c>
      <c r="K53" s="57">
        <f>SUBTOTAL(103,I11:I50)</f>
        <v>37</v>
      </c>
      <c r="L53" s="56">
        <f>SUBTOTAL(109,L11:L50)</f>
        <v>187184.03730000003</v>
      </c>
      <c r="M53" s="56">
        <f>SUBTOTAL(109,M11:M50)</f>
        <v>0</v>
      </c>
      <c r="N53" s="58"/>
      <c r="O53" s="56">
        <f>SUBTOTAL(109,O11:O50)</f>
        <v>0</v>
      </c>
    </row>
    <row r="54" spans="1:21">
      <c r="H54" s="59"/>
      <c r="I54" s="98"/>
      <c r="L54" s="49"/>
    </row>
    <row r="55" spans="1:21">
      <c r="A55" s="60" t="s">
        <v>23</v>
      </c>
      <c r="B55" s="60"/>
      <c r="C55" s="61"/>
      <c r="D55" s="62"/>
      <c r="E55" s="62"/>
      <c r="F55" s="63"/>
      <c r="G55" s="64"/>
      <c r="H55" s="65"/>
      <c r="I55" s="99"/>
      <c r="J55" s="99"/>
      <c r="K55" s="65"/>
      <c r="L55" s="65"/>
      <c r="M55" s="65"/>
      <c r="N55" s="65"/>
      <c r="O55" s="65"/>
    </row>
    <row r="56" spans="1:21" ht="6" customHeight="1">
      <c r="A56" s="60"/>
      <c r="B56" s="60"/>
      <c r="C56" s="61"/>
      <c r="D56" s="62"/>
      <c r="E56" s="62"/>
      <c r="F56" s="63"/>
      <c r="G56" s="64"/>
      <c r="H56" s="65"/>
      <c r="I56" s="99"/>
      <c r="J56" s="99"/>
      <c r="K56" s="65"/>
      <c r="L56" s="65"/>
      <c r="M56" s="65"/>
      <c r="N56" s="65"/>
      <c r="O56" s="65"/>
    </row>
    <row r="57" spans="1:21">
      <c r="A57" s="47" t="s">
        <v>24</v>
      </c>
      <c r="B57" s="47" t="s">
        <v>25</v>
      </c>
      <c r="D57" s="29" t="s">
        <v>26</v>
      </c>
      <c r="E57" s="66" t="s">
        <v>27</v>
      </c>
      <c r="J57" s="29"/>
      <c r="K57" s="49"/>
      <c r="L57" s="49"/>
      <c r="M57" s="49"/>
      <c r="N57" s="49"/>
      <c r="O57" s="49"/>
    </row>
    <row r="58" spans="1:21">
      <c r="A58" s="47" t="s">
        <v>12</v>
      </c>
      <c r="B58" s="47" t="s">
        <v>28</v>
      </c>
      <c r="D58" s="29" t="s">
        <v>29</v>
      </c>
      <c r="E58" s="66" t="s">
        <v>30</v>
      </c>
      <c r="J58" s="29"/>
      <c r="K58" s="49"/>
      <c r="L58" s="49"/>
      <c r="M58" s="49"/>
      <c r="N58" s="49"/>
      <c r="O58" s="49"/>
    </row>
    <row r="59" spans="1:21">
      <c r="A59" s="47" t="s">
        <v>31</v>
      </c>
      <c r="B59" s="47" t="s">
        <v>32</v>
      </c>
      <c r="D59" s="62" t="s">
        <v>48</v>
      </c>
      <c r="E59" s="67" t="s">
        <v>49</v>
      </c>
      <c r="J59" s="29"/>
      <c r="K59" s="49"/>
      <c r="L59" s="49"/>
      <c r="M59" s="49"/>
      <c r="N59" s="49"/>
      <c r="O59" s="49"/>
    </row>
    <row r="60" spans="1:21">
      <c r="A60" s="47" t="s">
        <v>33</v>
      </c>
      <c r="B60" s="47" t="s">
        <v>34</v>
      </c>
      <c r="D60" s="68" t="s">
        <v>35</v>
      </c>
      <c r="E60" s="48" t="s">
        <v>36</v>
      </c>
      <c r="J60" s="29"/>
      <c r="K60" s="49"/>
      <c r="L60" s="49"/>
      <c r="M60" s="49"/>
      <c r="N60" s="49"/>
      <c r="O60" s="49"/>
    </row>
    <row r="61" spans="1:21">
      <c r="J61" s="29"/>
      <c r="K61" s="49"/>
      <c r="L61" s="49"/>
      <c r="M61" s="49"/>
      <c r="N61" s="49"/>
      <c r="O61" s="49"/>
    </row>
    <row r="62" spans="1:21">
      <c r="I62" s="97"/>
      <c r="J62" s="97"/>
      <c r="K62" s="24"/>
      <c r="L62" s="24"/>
      <c r="M62" s="24"/>
      <c r="N62" s="24"/>
      <c r="O62" s="24"/>
    </row>
  </sheetData>
  <sheetProtection algorithmName="SHA-512" hashValue="CizCTn9KTomgG+RQN08kuGhfPy3za2yv9QdW4qm6IRgv20mszUx0ePM8JZ2J1mhwqN/E40Bh2wCw9g7lHuB2Bw==" saltValue="cPgY2qFrk/UoJJMD6iONIQ==" spinCount="100000" sheet="1" objects="1" scenarios="1" formatColumns="0" formatRows="0" autoFilter="0"/>
  <autoFilter ref="A9:U50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89" priority="3">
      <formula>$A$1&lt;&gt;""</formula>
    </cfRule>
  </conditionalFormatting>
  <conditionalFormatting sqref="A53:O53">
    <cfRule type="expression" dxfId="288" priority="2">
      <formula>IF(SUBTOTAL(103,$A:$A)=COUNTA($A:$A),TRUE,FALSE)</formula>
    </cfRule>
  </conditionalFormatting>
  <conditionalFormatting sqref="B11:I16 B17:H17 B18:I27 B28:H28 B29:I38 B39:H39 B40:I50">
    <cfRule type="expression" dxfId="287" priority="4">
      <formula>AND(NOT(ISBLANK($E$8)),SEARCH($E$8,$B11&amp;$C11&amp;$D11&amp;$E11&amp;$F11&amp;$G11&amp;$H11))</formula>
    </cfRule>
    <cfRule type="expression" dxfId="286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85" priority="1">
      <formula>F4&lt;&gt;""</formula>
    </cfRule>
  </conditionalFormatting>
  <conditionalFormatting sqref="K4">
    <cfRule type="expression" dxfId="284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6A7B-A2DA-4818-A3B5-870234C23490}">
  <sheetPr>
    <tabColor theme="5" tint="0.59999389629810485"/>
    <pageSetUpPr fitToPage="1"/>
  </sheetPr>
  <dimension ref="A1:U56"/>
  <sheetViews>
    <sheetView showGridLines="0" zoomScaleNormal="100" workbookViewId="0">
      <pane ySplit="10" topLeftCell="A11" activePane="bottomLeft" state="frozen"/>
      <selection activeCell="F38" sqref="F37:F38"/>
      <selection pane="bottomLeft" activeCell="E45" sqref="E45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IF(OR(COUNTIF(K11:K44,"&gt;0")&lt;&gt;COUNT(I11:I44),$O$5=""),"Das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665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932</v>
      </c>
      <c r="C5" s="241"/>
      <c r="D5" s="205" t="s">
        <v>46</v>
      </c>
      <c r="E5" s="209" t="str" cm="1">
        <f t="array" aca="1" ref="E5" ca="1">MID(CELL("dateiname",A2),FIND("]",CELL("dateiname",A2))+7,2)</f>
        <v>11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235</v>
      </c>
      <c r="P6" s="227"/>
      <c r="Q6" s="227"/>
      <c r="R6" s="227"/>
      <c r="S6" s="227"/>
      <c r="T6" s="224" t="s">
        <v>376</v>
      </c>
      <c r="U6" s="225">
        <v>17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COUNTA(I11:I44)</f>
        <v>31</v>
      </c>
      <c r="P7" s="227"/>
      <c r="Q7" s="227"/>
      <c r="R7" s="227"/>
      <c r="S7" s="227"/>
      <c r="T7" s="226" t="s">
        <v>329</v>
      </c>
      <c r="U7" s="229">
        <f>COUNTA(P11:P44)</f>
        <v>26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SUM(H11:H44)</f>
        <v>1597.23</v>
      </c>
      <c r="I10" s="201"/>
      <c r="J10" s="200" t="s">
        <v>59</v>
      </c>
      <c r="K10" s="202">
        <f>IFERROR(L10/M10,0)</f>
        <v>0</v>
      </c>
      <c r="L10" s="203">
        <f>SUM(L11:L44)</f>
        <v>257265.47750000001</v>
      </c>
      <c r="M10" s="203">
        <f>SUM(M11:M44)</f>
        <v>0</v>
      </c>
      <c r="N10" s="199"/>
      <c r="O10" s="203">
        <f>SUM(O11:O44)</f>
        <v>0</v>
      </c>
      <c r="P10" s="200" t="s">
        <v>59</v>
      </c>
      <c r="Q10" s="202">
        <f>IFERROR(R10/S10,0)</f>
        <v>0</v>
      </c>
      <c r="R10" s="203">
        <f>SUM(R11:R44)</f>
        <v>1365.53</v>
      </c>
      <c r="S10" s="203">
        <f>SUM(S11:S44)</f>
        <v>0</v>
      </c>
      <c r="T10" s="199"/>
      <c r="U10" s="203">
        <f>SUM(U11:U44)</f>
        <v>0</v>
      </c>
    </row>
    <row r="11" spans="1:21" s="45" customFormat="1" ht="24">
      <c r="A11" s="37">
        <v>1</v>
      </c>
      <c r="B11" s="46" t="s">
        <v>665</v>
      </c>
      <c r="C11" s="248">
        <v>0</v>
      </c>
      <c r="D11" s="248">
        <v>47</v>
      </c>
      <c r="E11" s="38" t="s">
        <v>225</v>
      </c>
      <c r="F11" s="38" t="s">
        <v>69</v>
      </c>
      <c r="G11" s="39" t="s">
        <v>89</v>
      </c>
      <c r="H11" s="40">
        <v>25.15</v>
      </c>
      <c r="I11" s="39">
        <v>5</v>
      </c>
      <c r="J11" s="41">
        <v>187.75</v>
      </c>
      <c r="K11" s="42"/>
      <c r="L11" s="43">
        <f t="shared" ref="L11:L44" si="0">H11*J11</f>
        <v>4721.9124999999995</v>
      </c>
      <c r="M11" s="43">
        <f t="shared" ref="M11:M44" si="1">IFERROR(L11/K11,0)</f>
        <v>0</v>
      </c>
      <c r="N11" s="44">
        <f t="shared" ref="N11:N44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44" si="5">H11*P11</f>
        <v>25.15</v>
      </c>
      <c r="S11" s="43">
        <f t="shared" ref="S11:S44" si="6">IFERROR(R11/Q11,0)</f>
        <v>0</v>
      </c>
      <c r="T11" s="44">
        <f t="shared" ref="T11:T44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665</v>
      </c>
      <c r="C12" s="248">
        <v>0</v>
      </c>
      <c r="D12" s="248">
        <v>46</v>
      </c>
      <c r="E12" s="38" t="s">
        <v>666</v>
      </c>
      <c r="F12" s="38" t="s">
        <v>69</v>
      </c>
      <c r="G12" s="39" t="s">
        <v>89</v>
      </c>
      <c r="H12" s="40">
        <v>4.26</v>
      </c>
      <c r="I12" s="39">
        <v>5</v>
      </c>
      <c r="J12" s="41">
        <v>187.75</v>
      </c>
      <c r="K12" s="42"/>
      <c r="L12" s="43">
        <f t="shared" si="0"/>
        <v>799.81499999999994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4.26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665</v>
      </c>
      <c r="C13" s="248">
        <v>0</v>
      </c>
      <c r="D13" s="248">
        <v>45</v>
      </c>
      <c r="E13" s="38" t="s">
        <v>667</v>
      </c>
      <c r="F13" s="38" t="s">
        <v>69</v>
      </c>
      <c r="G13" s="39" t="s">
        <v>88</v>
      </c>
      <c r="H13" s="40">
        <v>16.03</v>
      </c>
      <c r="I13" s="39">
        <v>5</v>
      </c>
      <c r="J13" s="41">
        <v>187.75</v>
      </c>
      <c r="K13" s="42"/>
      <c r="L13" s="43">
        <f t="shared" si="0"/>
        <v>3009.6325000000002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44" si="9">IF(I13&gt;=1,1,0)</f>
        <v>1</v>
      </c>
      <c r="Q13" s="42"/>
      <c r="R13" s="43">
        <f t="shared" si="5"/>
        <v>16.03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665</v>
      </c>
      <c r="C14" s="248">
        <v>0</v>
      </c>
      <c r="D14" s="248">
        <v>44</v>
      </c>
      <c r="E14" s="38" t="s">
        <v>668</v>
      </c>
      <c r="F14" s="38" t="s">
        <v>69</v>
      </c>
      <c r="G14" s="39" t="s">
        <v>88</v>
      </c>
      <c r="H14" s="40">
        <v>2.1</v>
      </c>
      <c r="I14" s="39">
        <v>5</v>
      </c>
      <c r="J14" s="41">
        <v>187.75</v>
      </c>
      <c r="K14" s="42"/>
      <c r="L14" s="43">
        <f t="shared" si="0"/>
        <v>394.27500000000003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2.1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665</v>
      </c>
      <c r="C15" s="248">
        <v>0</v>
      </c>
      <c r="D15" s="248">
        <v>43</v>
      </c>
      <c r="E15" s="38" t="s">
        <v>669</v>
      </c>
      <c r="F15" s="38" t="s">
        <v>69</v>
      </c>
      <c r="G15" s="39" t="s">
        <v>88</v>
      </c>
      <c r="H15" s="40">
        <v>2.0499999999999998</v>
      </c>
      <c r="I15" s="39">
        <v>5</v>
      </c>
      <c r="J15" s="41">
        <v>187.75</v>
      </c>
      <c r="K15" s="42"/>
      <c r="L15" s="43">
        <f t="shared" si="0"/>
        <v>384.88749999999999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2.0499999999999998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665</v>
      </c>
      <c r="C16" s="248">
        <v>0</v>
      </c>
      <c r="D16" s="248">
        <v>42</v>
      </c>
      <c r="E16" s="38" t="s">
        <v>670</v>
      </c>
      <c r="F16" s="38" t="s">
        <v>69</v>
      </c>
      <c r="G16" s="39" t="s">
        <v>88</v>
      </c>
      <c r="H16" s="40">
        <v>2.16</v>
      </c>
      <c r="I16" s="39">
        <v>5</v>
      </c>
      <c r="J16" s="41">
        <v>187.75</v>
      </c>
      <c r="K16" s="42"/>
      <c r="L16" s="43">
        <f t="shared" si="0"/>
        <v>405.54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2.16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665</v>
      </c>
      <c r="C17" s="248">
        <v>0</v>
      </c>
      <c r="D17" s="248">
        <v>41</v>
      </c>
      <c r="E17" s="38" t="s">
        <v>671</v>
      </c>
      <c r="F17" s="38" t="s">
        <v>69</v>
      </c>
      <c r="G17" s="39" t="s">
        <v>88</v>
      </c>
      <c r="H17" s="40">
        <v>1.98</v>
      </c>
      <c r="I17" s="39">
        <v>5</v>
      </c>
      <c r="J17" s="41">
        <v>187.75</v>
      </c>
      <c r="K17" s="42"/>
      <c r="L17" s="43">
        <f t="shared" si="0"/>
        <v>371.745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1.98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665</v>
      </c>
      <c r="C18" s="248">
        <v>0</v>
      </c>
      <c r="D18" s="248">
        <v>40</v>
      </c>
      <c r="E18" s="38" t="s">
        <v>672</v>
      </c>
      <c r="F18" s="38" t="s">
        <v>69</v>
      </c>
      <c r="G18" s="39" t="s">
        <v>88</v>
      </c>
      <c r="H18" s="40">
        <v>16.03</v>
      </c>
      <c r="I18" s="39">
        <v>5</v>
      </c>
      <c r="J18" s="41">
        <v>187.75</v>
      </c>
      <c r="K18" s="42"/>
      <c r="L18" s="43">
        <f t="shared" si="0"/>
        <v>3009.6325000000002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16.03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665</v>
      </c>
      <c r="C19" s="248">
        <v>0</v>
      </c>
      <c r="D19" s="248">
        <v>39</v>
      </c>
      <c r="E19" s="38" t="s">
        <v>673</v>
      </c>
      <c r="F19" s="38" t="s">
        <v>69</v>
      </c>
      <c r="G19" s="39" t="s">
        <v>89</v>
      </c>
      <c r="H19" s="40">
        <v>4.25</v>
      </c>
      <c r="I19" s="39">
        <v>5</v>
      </c>
      <c r="J19" s="41">
        <v>187.75</v>
      </c>
      <c r="K19" s="42"/>
      <c r="L19" s="43">
        <f t="shared" si="0"/>
        <v>797.9375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4.25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665</v>
      </c>
      <c r="C20" s="248">
        <v>0</v>
      </c>
      <c r="D20" s="248">
        <v>38</v>
      </c>
      <c r="E20" s="38" t="s">
        <v>224</v>
      </c>
      <c r="F20" s="38" t="s">
        <v>69</v>
      </c>
      <c r="G20" s="39" t="s">
        <v>89</v>
      </c>
      <c r="H20" s="40">
        <v>25.16</v>
      </c>
      <c r="I20" s="39">
        <v>5</v>
      </c>
      <c r="J20" s="41">
        <v>187.75</v>
      </c>
      <c r="K20" s="42"/>
      <c r="L20" s="43">
        <f t="shared" si="0"/>
        <v>4723.79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25.16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665</v>
      </c>
      <c r="C21" s="248">
        <v>0</v>
      </c>
      <c r="D21" s="248">
        <v>37</v>
      </c>
      <c r="E21" s="38" t="s">
        <v>223</v>
      </c>
      <c r="F21" s="38" t="s">
        <v>69</v>
      </c>
      <c r="G21" s="39" t="s">
        <v>89</v>
      </c>
      <c r="H21" s="40">
        <v>25.15</v>
      </c>
      <c r="I21" s="39">
        <v>5</v>
      </c>
      <c r="J21" s="41">
        <v>187.75</v>
      </c>
      <c r="K21" s="42"/>
      <c r="L21" s="43">
        <f t="shared" si="0"/>
        <v>4721.9124999999995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9"/>
        <v>1</v>
      </c>
      <c r="Q21" s="42"/>
      <c r="R21" s="43">
        <f t="shared" si="5"/>
        <v>25.15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665</v>
      </c>
      <c r="C22" s="248">
        <v>0</v>
      </c>
      <c r="D22" s="248">
        <v>36</v>
      </c>
      <c r="E22" s="38" t="s">
        <v>674</v>
      </c>
      <c r="F22" s="38" t="s">
        <v>69</v>
      </c>
      <c r="G22" s="39" t="s">
        <v>89</v>
      </c>
      <c r="H22" s="40">
        <v>4.26</v>
      </c>
      <c r="I22" s="39">
        <v>5</v>
      </c>
      <c r="J22" s="41">
        <v>187.75</v>
      </c>
      <c r="K22" s="42"/>
      <c r="L22" s="43">
        <f t="shared" si="0"/>
        <v>799.81499999999994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4.26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665</v>
      </c>
      <c r="C23" s="248">
        <v>0</v>
      </c>
      <c r="D23" s="248">
        <v>35</v>
      </c>
      <c r="E23" s="38" t="s">
        <v>257</v>
      </c>
      <c r="F23" s="38" t="s">
        <v>69</v>
      </c>
      <c r="G23" s="39" t="s">
        <v>88</v>
      </c>
      <c r="H23" s="40">
        <v>16.03</v>
      </c>
      <c r="I23" s="39">
        <v>5</v>
      </c>
      <c r="J23" s="41">
        <v>187.75</v>
      </c>
      <c r="K23" s="42"/>
      <c r="L23" s="43">
        <f t="shared" si="0"/>
        <v>3009.6325000000002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41">
        <f t="shared" si="9"/>
        <v>1</v>
      </c>
      <c r="Q23" s="42"/>
      <c r="R23" s="43">
        <f t="shared" si="5"/>
        <v>16.03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665</v>
      </c>
      <c r="C24" s="248">
        <v>0</v>
      </c>
      <c r="D24" s="248">
        <v>34</v>
      </c>
      <c r="E24" s="38" t="s">
        <v>675</v>
      </c>
      <c r="F24" s="38" t="s">
        <v>69</v>
      </c>
      <c r="G24" s="39" t="s">
        <v>88</v>
      </c>
      <c r="H24" s="40">
        <v>2.1</v>
      </c>
      <c r="I24" s="39">
        <v>5</v>
      </c>
      <c r="J24" s="41">
        <v>187.75</v>
      </c>
      <c r="K24" s="42"/>
      <c r="L24" s="43">
        <f t="shared" si="0"/>
        <v>394.27500000000003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9"/>
        <v>1</v>
      </c>
      <c r="Q24" s="42"/>
      <c r="R24" s="43">
        <f t="shared" si="5"/>
        <v>2.1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665</v>
      </c>
      <c r="C25" s="248">
        <v>0</v>
      </c>
      <c r="D25" s="248">
        <v>33</v>
      </c>
      <c r="E25" s="38" t="s">
        <v>258</v>
      </c>
      <c r="F25" s="38" t="s">
        <v>69</v>
      </c>
      <c r="G25" s="39" t="s">
        <v>88</v>
      </c>
      <c r="H25" s="40">
        <v>2.0499999999999998</v>
      </c>
      <c r="I25" s="39">
        <v>5</v>
      </c>
      <c r="J25" s="41">
        <v>187.75</v>
      </c>
      <c r="K25" s="42"/>
      <c r="L25" s="43">
        <f t="shared" si="0"/>
        <v>384.88749999999999</v>
      </c>
      <c r="M25" s="43">
        <f t="shared" si="1"/>
        <v>0</v>
      </c>
      <c r="N25" s="44">
        <f t="shared" si="2"/>
        <v>0</v>
      </c>
      <c r="O25" s="43">
        <f t="shared" ref="O25" si="21">ROUND(M25*SVS_UR_1_1,2)</f>
        <v>0</v>
      </c>
      <c r="P25" s="41">
        <f t="shared" si="9"/>
        <v>1</v>
      </c>
      <c r="Q25" s="42"/>
      <c r="R25" s="43">
        <f t="shared" si="5"/>
        <v>2.0499999999999998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665</v>
      </c>
      <c r="C26" s="248">
        <v>0</v>
      </c>
      <c r="D26" s="248">
        <v>32</v>
      </c>
      <c r="E26" s="38" t="s">
        <v>256</v>
      </c>
      <c r="F26" s="38" t="s">
        <v>69</v>
      </c>
      <c r="G26" s="39" t="s">
        <v>88</v>
      </c>
      <c r="H26" s="40">
        <v>2.16</v>
      </c>
      <c r="I26" s="39">
        <v>5</v>
      </c>
      <c r="J26" s="41">
        <v>187.75</v>
      </c>
      <c r="K26" s="42"/>
      <c r="L26" s="43">
        <f t="shared" si="0"/>
        <v>405.54</v>
      </c>
      <c r="M26" s="43">
        <f t="shared" si="1"/>
        <v>0</v>
      </c>
      <c r="N26" s="44">
        <f t="shared" si="2"/>
        <v>0</v>
      </c>
      <c r="O26" s="43">
        <f t="shared" ref="O26" si="22">ROUND(M26*SVS_UR_1_1,2)</f>
        <v>0</v>
      </c>
      <c r="P26" s="41">
        <f t="shared" si="9"/>
        <v>1</v>
      </c>
      <c r="Q26" s="42"/>
      <c r="R26" s="43">
        <f t="shared" si="5"/>
        <v>2.16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665</v>
      </c>
      <c r="C27" s="248">
        <v>0</v>
      </c>
      <c r="D27" s="248">
        <v>31</v>
      </c>
      <c r="E27" s="38" t="s">
        <v>676</v>
      </c>
      <c r="F27" s="38" t="s">
        <v>69</v>
      </c>
      <c r="G27" s="39" t="s">
        <v>88</v>
      </c>
      <c r="H27" s="40">
        <v>1.98</v>
      </c>
      <c r="I27" s="39">
        <v>5</v>
      </c>
      <c r="J27" s="41">
        <v>187.75</v>
      </c>
      <c r="K27" s="42"/>
      <c r="L27" s="43">
        <f t="shared" si="0"/>
        <v>371.745</v>
      </c>
      <c r="M27" s="43">
        <f t="shared" si="1"/>
        <v>0</v>
      </c>
      <c r="N27" s="44">
        <f t="shared" si="2"/>
        <v>0</v>
      </c>
      <c r="O27" s="43">
        <f t="shared" ref="O27" si="23">ROUND(M27*SVS_UR_1_1,2)</f>
        <v>0</v>
      </c>
      <c r="P27" s="41">
        <f t="shared" si="9"/>
        <v>1</v>
      </c>
      <c r="Q27" s="42"/>
      <c r="R27" s="43">
        <f t="shared" si="5"/>
        <v>1.98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665</v>
      </c>
      <c r="C28" s="248">
        <v>0</v>
      </c>
      <c r="D28" s="248">
        <v>30</v>
      </c>
      <c r="E28" s="38" t="s">
        <v>222</v>
      </c>
      <c r="F28" s="38" t="s">
        <v>69</v>
      </c>
      <c r="G28" s="39" t="s">
        <v>89</v>
      </c>
      <c r="H28" s="40">
        <v>25.15</v>
      </c>
      <c r="I28" s="39">
        <v>5</v>
      </c>
      <c r="J28" s="41">
        <v>187.75</v>
      </c>
      <c r="K28" s="42"/>
      <c r="L28" s="43">
        <f t="shared" si="0"/>
        <v>4721.9124999999995</v>
      </c>
      <c r="M28" s="43">
        <f t="shared" si="1"/>
        <v>0</v>
      </c>
      <c r="N28" s="44">
        <f t="shared" si="2"/>
        <v>0</v>
      </c>
      <c r="O28" s="43">
        <f t="shared" ref="O28" si="24">ROUND(M28*SVS_UR_1_1,2)</f>
        <v>0</v>
      </c>
      <c r="P28" s="41">
        <f t="shared" si="9"/>
        <v>1</v>
      </c>
      <c r="Q28" s="42"/>
      <c r="R28" s="43">
        <f t="shared" si="5"/>
        <v>25.15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665</v>
      </c>
      <c r="C29" s="248">
        <v>0</v>
      </c>
      <c r="D29" s="248">
        <v>29</v>
      </c>
      <c r="E29" s="38" t="s">
        <v>255</v>
      </c>
      <c r="F29" s="38" t="s">
        <v>69</v>
      </c>
      <c r="G29" s="39" t="s">
        <v>88</v>
      </c>
      <c r="H29" s="40">
        <v>16.03</v>
      </c>
      <c r="I29" s="39">
        <v>5</v>
      </c>
      <c r="J29" s="41">
        <v>187.75</v>
      </c>
      <c r="K29" s="42"/>
      <c r="L29" s="43">
        <f t="shared" si="0"/>
        <v>3009.6325000000002</v>
      </c>
      <c r="M29" s="43">
        <f t="shared" si="1"/>
        <v>0</v>
      </c>
      <c r="N29" s="44">
        <f t="shared" si="2"/>
        <v>0</v>
      </c>
      <c r="O29" s="43">
        <f t="shared" ref="O29" si="25">ROUND(M29*SVS_UR_1_1,2)</f>
        <v>0</v>
      </c>
      <c r="P29" s="41">
        <f t="shared" si="9"/>
        <v>1</v>
      </c>
      <c r="Q29" s="42"/>
      <c r="R29" s="43">
        <f t="shared" si="5"/>
        <v>16.03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665</v>
      </c>
      <c r="C30" s="248">
        <v>0</v>
      </c>
      <c r="D30" s="248">
        <v>28</v>
      </c>
      <c r="E30" s="38" t="s">
        <v>677</v>
      </c>
      <c r="F30" s="38" t="s">
        <v>69</v>
      </c>
      <c r="G30" s="39" t="s">
        <v>89</v>
      </c>
      <c r="H30" s="40">
        <v>4.25</v>
      </c>
      <c r="I30" s="39">
        <v>5</v>
      </c>
      <c r="J30" s="41">
        <v>187.75</v>
      </c>
      <c r="K30" s="42"/>
      <c r="L30" s="43">
        <f t="shared" si="0"/>
        <v>797.9375</v>
      </c>
      <c r="M30" s="43">
        <f t="shared" si="1"/>
        <v>0</v>
      </c>
      <c r="N30" s="44">
        <f t="shared" si="2"/>
        <v>0</v>
      </c>
      <c r="O30" s="43">
        <f t="shared" ref="O30" si="26">ROUND(M30*SVS_UR_1_1,2)</f>
        <v>0</v>
      </c>
      <c r="P30" s="41">
        <f t="shared" si="9"/>
        <v>1</v>
      </c>
      <c r="Q30" s="42"/>
      <c r="R30" s="43">
        <f t="shared" si="5"/>
        <v>4.25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665</v>
      </c>
      <c r="C31" s="248">
        <v>0</v>
      </c>
      <c r="D31" s="248">
        <v>27</v>
      </c>
      <c r="E31" s="38" t="s">
        <v>214</v>
      </c>
      <c r="F31" s="38" t="s">
        <v>69</v>
      </c>
      <c r="G31" s="39" t="s">
        <v>75</v>
      </c>
      <c r="H31" s="40">
        <v>8.68</v>
      </c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</row>
    <row r="32" spans="1:21" s="45" customFormat="1" ht="24">
      <c r="A32" s="37">
        <f>MAX($A$11:A31)+1</f>
        <v>22</v>
      </c>
      <c r="B32" s="46" t="s">
        <v>665</v>
      </c>
      <c r="C32" s="248">
        <v>0</v>
      </c>
      <c r="D32" s="248">
        <v>26</v>
      </c>
      <c r="E32" s="38" t="s">
        <v>141</v>
      </c>
      <c r="F32" s="38" t="s">
        <v>69</v>
      </c>
      <c r="G32" s="39" t="s">
        <v>75</v>
      </c>
      <c r="H32" s="40">
        <v>15.12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1" s="45" customFormat="1" ht="24">
      <c r="A33" s="37">
        <f>MAX($A$11:A32)+1</f>
        <v>23</v>
      </c>
      <c r="B33" s="46" t="s">
        <v>665</v>
      </c>
      <c r="C33" s="248">
        <v>0</v>
      </c>
      <c r="D33" s="248">
        <v>25</v>
      </c>
      <c r="E33" s="38" t="s">
        <v>229</v>
      </c>
      <c r="F33" s="38" t="s">
        <v>69</v>
      </c>
      <c r="G33" s="39" t="s">
        <v>81</v>
      </c>
      <c r="H33" s="40">
        <v>76.489999999999995</v>
      </c>
      <c r="I33" s="39">
        <v>5</v>
      </c>
      <c r="J33" s="41">
        <v>187.75</v>
      </c>
      <c r="K33" s="42"/>
      <c r="L33" s="43">
        <f t="shared" si="0"/>
        <v>14360.997499999999</v>
      </c>
      <c r="M33" s="43">
        <f t="shared" si="1"/>
        <v>0</v>
      </c>
      <c r="N33" s="44">
        <f t="shared" si="2"/>
        <v>0</v>
      </c>
      <c r="O33" s="43">
        <f t="shared" ref="O33" si="27">ROUND(M33*SVS_UR_1_1,2)</f>
        <v>0</v>
      </c>
      <c r="P33" s="41">
        <f t="shared" si="9"/>
        <v>1</v>
      </c>
      <c r="Q33" s="42"/>
      <c r="R33" s="43">
        <f t="shared" si="5"/>
        <v>76.489999999999995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665</v>
      </c>
      <c r="C34" s="248">
        <v>0</v>
      </c>
      <c r="D34" s="248">
        <v>24</v>
      </c>
      <c r="E34" s="38" t="s">
        <v>678</v>
      </c>
      <c r="F34" s="38" t="s">
        <v>591</v>
      </c>
      <c r="G34" s="39" t="s">
        <v>42</v>
      </c>
      <c r="H34" s="40">
        <v>19.39</v>
      </c>
      <c r="I34" s="39">
        <v>0.23</v>
      </c>
      <c r="J34" s="41">
        <v>12</v>
      </c>
      <c r="K34" s="42"/>
      <c r="L34" s="43">
        <f t="shared" si="0"/>
        <v>232.68</v>
      </c>
      <c r="M34" s="43">
        <f t="shared" si="1"/>
        <v>0</v>
      </c>
      <c r="N34" s="44">
        <f t="shared" si="2"/>
        <v>0</v>
      </c>
      <c r="O34" s="43">
        <f t="shared" ref="O34" si="28">ROUND(M34*SVS_UR_1_1,2)</f>
        <v>0</v>
      </c>
      <c r="P34" s="138"/>
      <c r="Q34" s="138"/>
      <c r="R34" s="138"/>
      <c r="S34" s="138"/>
      <c r="T34" s="138"/>
      <c r="U34" s="138"/>
    </row>
    <row r="35" spans="1:21" s="45" customFormat="1" ht="24">
      <c r="A35" s="37">
        <f>MAX($A$11:A34)+1</f>
        <v>25</v>
      </c>
      <c r="B35" s="46" t="s">
        <v>665</v>
      </c>
      <c r="C35" s="248">
        <v>0</v>
      </c>
      <c r="D35" s="248">
        <v>23</v>
      </c>
      <c r="E35" s="38" t="s">
        <v>409</v>
      </c>
      <c r="F35" s="38" t="s">
        <v>73</v>
      </c>
      <c r="G35" s="39" t="s">
        <v>42</v>
      </c>
      <c r="H35" s="40">
        <v>41.95</v>
      </c>
      <c r="I35" s="39">
        <v>0.23</v>
      </c>
      <c r="J35" s="41">
        <v>12</v>
      </c>
      <c r="K35" s="42"/>
      <c r="L35" s="43">
        <f t="shared" si="0"/>
        <v>503.40000000000003</v>
      </c>
      <c r="M35" s="43">
        <f t="shared" si="1"/>
        <v>0</v>
      </c>
      <c r="N35" s="44">
        <f t="shared" si="2"/>
        <v>0</v>
      </c>
      <c r="O35" s="43">
        <f t="shared" ref="O35" si="29">ROUND(M35*SVS_UR_1_1,2)</f>
        <v>0</v>
      </c>
      <c r="P35" s="138"/>
      <c r="Q35" s="138"/>
      <c r="R35" s="138"/>
      <c r="S35" s="138"/>
      <c r="T35" s="138"/>
      <c r="U35" s="138"/>
    </row>
    <row r="36" spans="1:21" s="45" customFormat="1" ht="24">
      <c r="A36" s="37">
        <f>MAX($A$11:A35)+1</f>
        <v>26</v>
      </c>
      <c r="B36" s="46" t="s">
        <v>665</v>
      </c>
      <c r="C36" s="248">
        <v>0</v>
      </c>
      <c r="D36" s="248">
        <v>22</v>
      </c>
      <c r="E36" s="38" t="s">
        <v>608</v>
      </c>
      <c r="F36" s="38" t="s">
        <v>73</v>
      </c>
      <c r="G36" s="39" t="s">
        <v>42</v>
      </c>
      <c r="H36" s="40">
        <v>9.7799999999999994</v>
      </c>
      <c r="I36" s="39">
        <v>0.23</v>
      </c>
      <c r="J36" s="41">
        <v>12</v>
      </c>
      <c r="K36" s="42"/>
      <c r="L36" s="43">
        <f t="shared" si="0"/>
        <v>117.35999999999999</v>
      </c>
      <c r="M36" s="43">
        <f t="shared" si="1"/>
        <v>0</v>
      </c>
      <c r="N36" s="44">
        <f t="shared" si="2"/>
        <v>0</v>
      </c>
      <c r="O36" s="43">
        <f t="shared" ref="O36" si="30">ROUND(M36*SVS_UR_1_1,2)</f>
        <v>0</v>
      </c>
      <c r="P36" s="138"/>
      <c r="Q36" s="138"/>
      <c r="R36" s="138"/>
      <c r="S36" s="138"/>
      <c r="T36" s="138"/>
      <c r="U36" s="138"/>
    </row>
    <row r="37" spans="1:21" s="45" customFormat="1" ht="24">
      <c r="A37" s="37">
        <f>MAX($A$11:A36)+1</f>
        <v>27</v>
      </c>
      <c r="B37" s="46" t="s">
        <v>665</v>
      </c>
      <c r="C37" s="248">
        <v>0</v>
      </c>
      <c r="D37" s="248">
        <v>21</v>
      </c>
      <c r="E37" s="38" t="s">
        <v>220</v>
      </c>
      <c r="F37" s="38" t="s">
        <v>73</v>
      </c>
      <c r="G37" s="39" t="s">
        <v>78</v>
      </c>
      <c r="H37" s="40">
        <v>10</v>
      </c>
      <c r="I37" s="39">
        <v>2</v>
      </c>
      <c r="J37" s="41">
        <v>75.099999999999994</v>
      </c>
      <c r="K37" s="42"/>
      <c r="L37" s="43">
        <f t="shared" si="0"/>
        <v>751</v>
      </c>
      <c r="M37" s="43">
        <f t="shared" si="1"/>
        <v>0</v>
      </c>
      <c r="N37" s="44">
        <f t="shared" si="2"/>
        <v>0</v>
      </c>
      <c r="O37" s="43">
        <f t="shared" ref="O37" si="31">ROUND(M37*SVS_UR_1_1,2)</f>
        <v>0</v>
      </c>
      <c r="P37" s="41">
        <f t="shared" si="9"/>
        <v>1</v>
      </c>
      <c r="Q37" s="42"/>
      <c r="R37" s="43">
        <f t="shared" si="5"/>
        <v>10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665</v>
      </c>
      <c r="C38" s="248">
        <v>0</v>
      </c>
      <c r="D38" s="248">
        <v>20</v>
      </c>
      <c r="E38" s="38" t="s">
        <v>409</v>
      </c>
      <c r="F38" s="38" t="s">
        <v>73</v>
      </c>
      <c r="G38" s="39" t="s">
        <v>42</v>
      </c>
      <c r="H38" s="40">
        <v>63.78</v>
      </c>
      <c r="I38" s="39">
        <v>0.23</v>
      </c>
      <c r="J38" s="41">
        <v>12</v>
      </c>
      <c r="K38" s="42"/>
      <c r="L38" s="43">
        <f t="shared" si="0"/>
        <v>765.36</v>
      </c>
      <c r="M38" s="43">
        <f t="shared" si="1"/>
        <v>0</v>
      </c>
      <c r="N38" s="44">
        <f t="shared" si="2"/>
        <v>0</v>
      </c>
      <c r="O38" s="43">
        <f t="shared" ref="O38" si="32">ROUND(M38*SVS_UR_1_1,2)</f>
        <v>0</v>
      </c>
      <c r="P38" s="138"/>
      <c r="Q38" s="138"/>
      <c r="R38" s="138"/>
      <c r="S38" s="138"/>
      <c r="T38" s="138"/>
      <c r="U38" s="138"/>
    </row>
    <row r="39" spans="1:21" s="45" customFormat="1" ht="24">
      <c r="A39" s="37">
        <f>MAX($A$11:A38)+1</f>
        <v>29</v>
      </c>
      <c r="B39" s="46" t="s">
        <v>665</v>
      </c>
      <c r="C39" s="248">
        <v>0</v>
      </c>
      <c r="D39" s="248">
        <v>19</v>
      </c>
      <c r="E39" s="38" t="s">
        <v>231</v>
      </c>
      <c r="F39" s="38" t="s">
        <v>73</v>
      </c>
      <c r="G39" s="39" t="s">
        <v>42</v>
      </c>
      <c r="H39" s="40">
        <v>32.909999999999997</v>
      </c>
      <c r="I39" s="39">
        <v>0.23</v>
      </c>
      <c r="J39" s="41">
        <v>12</v>
      </c>
      <c r="K39" s="42"/>
      <c r="L39" s="43">
        <f t="shared" si="0"/>
        <v>394.91999999999996</v>
      </c>
      <c r="M39" s="43">
        <f t="shared" si="1"/>
        <v>0</v>
      </c>
      <c r="N39" s="44">
        <f t="shared" si="2"/>
        <v>0</v>
      </c>
      <c r="O39" s="43">
        <f t="shared" ref="O39" si="33">ROUND(M39*SVS_UR_1_1,2)</f>
        <v>0</v>
      </c>
      <c r="P39" s="138"/>
      <c r="Q39" s="138"/>
      <c r="R39" s="138"/>
      <c r="S39" s="138"/>
      <c r="T39" s="138"/>
      <c r="U39" s="138"/>
    </row>
    <row r="40" spans="1:21" s="45" customFormat="1" ht="24">
      <c r="A40" s="37">
        <f>MAX($A$11:A39)+1</f>
        <v>30</v>
      </c>
      <c r="B40" s="46" t="s">
        <v>665</v>
      </c>
      <c r="C40" s="248">
        <v>0</v>
      </c>
      <c r="D40" s="248">
        <v>18</v>
      </c>
      <c r="E40" s="38" t="s">
        <v>612</v>
      </c>
      <c r="F40" s="38" t="s">
        <v>591</v>
      </c>
      <c r="G40" s="39" t="s">
        <v>75</v>
      </c>
      <c r="H40" s="40">
        <v>40.090000000000003</v>
      </c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</row>
    <row r="41" spans="1:21" s="45" customFormat="1" ht="24">
      <c r="A41" s="37">
        <f>MAX($A$11:A40)+1</f>
        <v>31</v>
      </c>
      <c r="B41" s="46" t="s">
        <v>665</v>
      </c>
      <c r="C41" s="248">
        <v>0</v>
      </c>
      <c r="D41" s="248">
        <v>17</v>
      </c>
      <c r="E41" s="38" t="s">
        <v>242</v>
      </c>
      <c r="F41" s="38" t="s">
        <v>73</v>
      </c>
      <c r="G41" s="39" t="s">
        <v>94</v>
      </c>
      <c r="H41" s="40">
        <v>8.06</v>
      </c>
      <c r="I41" s="39">
        <v>5</v>
      </c>
      <c r="J41" s="41">
        <v>187.75</v>
      </c>
      <c r="K41" s="42"/>
      <c r="L41" s="43">
        <f t="shared" si="0"/>
        <v>1513.2650000000001</v>
      </c>
      <c r="M41" s="43">
        <f t="shared" si="1"/>
        <v>0</v>
      </c>
      <c r="N41" s="44">
        <f t="shared" si="2"/>
        <v>0</v>
      </c>
      <c r="O41" s="43">
        <f t="shared" ref="O41" si="34">ROUND(M41*SVS_UR_1_1,2)</f>
        <v>0</v>
      </c>
      <c r="P41" s="41">
        <f t="shared" si="9"/>
        <v>1</v>
      </c>
      <c r="Q41" s="42"/>
      <c r="R41" s="43">
        <f t="shared" si="5"/>
        <v>8.06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 ht="24">
      <c r="A42" s="37">
        <f>MAX($A$11:A41)+1</f>
        <v>32</v>
      </c>
      <c r="B42" s="46" t="s">
        <v>665</v>
      </c>
      <c r="C42" s="248">
        <v>0</v>
      </c>
      <c r="D42" s="248">
        <v>16</v>
      </c>
      <c r="E42" s="38" t="s">
        <v>228</v>
      </c>
      <c r="F42" s="38" t="s">
        <v>69</v>
      </c>
      <c r="G42" s="39" t="s">
        <v>81</v>
      </c>
      <c r="H42" s="40">
        <v>65.099999999999994</v>
      </c>
      <c r="I42" s="39">
        <v>5</v>
      </c>
      <c r="J42" s="41">
        <v>187.75</v>
      </c>
      <c r="K42" s="42"/>
      <c r="L42" s="43">
        <f t="shared" si="0"/>
        <v>12222.525</v>
      </c>
      <c r="M42" s="43">
        <f t="shared" si="1"/>
        <v>0</v>
      </c>
      <c r="N42" s="44">
        <f t="shared" si="2"/>
        <v>0</v>
      </c>
      <c r="O42" s="43">
        <f t="shared" ref="O42" si="35">ROUND(M42*SVS_UR_1_1,2)</f>
        <v>0</v>
      </c>
      <c r="P42" s="41">
        <f t="shared" si="9"/>
        <v>1</v>
      </c>
      <c r="Q42" s="42"/>
      <c r="R42" s="43">
        <f t="shared" si="5"/>
        <v>65.099999999999994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665</v>
      </c>
      <c r="C43" s="248">
        <v>0</v>
      </c>
      <c r="D43" s="248">
        <v>15</v>
      </c>
      <c r="E43" s="38" t="s">
        <v>143</v>
      </c>
      <c r="F43" s="38" t="s">
        <v>69</v>
      </c>
      <c r="G43" s="39" t="s">
        <v>81</v>
      </c>
      <c r="H43" s="40">
        <v>91.9</v>
      </c>
      <c r="I43" s="39">
        <v>5</v>
      </c>
      <c r="J43" s="41">
        <v>187.75</v>
      </c>
      <c r="K43" s="42"/>
      <c r="L43" s="43">
        <f t="shared" si="0"/>
        <v>17254.225000000002</v>
      </c>
      <c r="M43" s="43">
        <f t="shared" si="1"/>
        <v>0</v>
      </c>
      <c r="N43" s="44">
        <f t="shared" si="2"/>
        <v>0</v>
      </c>
      <c r="O43" s="43">
        <f t="shared" ref="O43" si="36">ROUND(M43*SVS_UR_1_1,2)</f>
        <v>0</v>
      </c>
      <c r="P43" s="41">
        <f t="shared" si="9"/>
        <v>1</v>
      </c>
      <c r="Q43" s="42"/>
      <c r="R43" s="43">
        <f t="shared" si="5"/>
        <v>91.9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665</v>
      </c>
      <c r="C44" s="248">
        <v>0</v>
      </c>
      <c r="D44" s="248">
        <v>13</v>
      </c>
      <c r="E44" s="38" t="s">
        <v>349</v>
      </c>
      <c r="F44" s="38" t="s">
        <v>73</v>
      </c>
      <c r="G44" s="39" t="s">
        <v>305</v>
      </c>
      <c r="H44" s="40">
        <v>915.65</v>
      </c>
      <c r="I44" s="39">
        <v>5</v>
      </c>
      <c r="J44" s="41">
        <v>187.75</v>
      </c>
      <c r="K44" s="42"/>
      <c r="L44" s="43">
        <f t="shared" si="0"/>
        <v>171913.28750000001</v>
      </c>
      <c r="M44" s="43">
        <f t="shared" si="1"/>
        <v>0</v>
      </c>
      <c r="N44" s="44">
        <f t="shared" si="2"/>
        <v>0</v>
      </c>
      <c r="O44" s="43">
        <f t="shared" ref="O44" si="37">ROUND(M44*SVS_UR_1_1,2)</f>
        <v>0</v>
      </c>
      <c r="P44" s="41">
        <f t="shared" si="9"/>
        <v>1</v>
      </c>
      <c r="Q44" s="42"/>
      <c r="R44" s="43">
        <f t="shared" si="5"/>
        <v>915.65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</row>
    <row r="46" spans="1:21">
      <c r="I46" s="98"/>
      <c r="L46" s="49"/>
    </row>
    <row r="47" spans="1:21">
      <c r="A47" s="52"/>
      <c r="B47" s="53"/>
      <c r="C47" s="54" t="str">
        <f>"weil "&amp;COUNTA($A:$A)-SUBTOTAL(103,$A:$A)&amp;" Zeile(n) Ausgeblendet"</f>
        <v>weil 0 Zeile(n) Ausgeblendet</v>
      </c>
      <c r="D47" s="53" t="str">
        <f>"oder Abgefiltert sind, Teilsummen:"</f>
        <v>oder Abgefiltert sind, Teilsummen:</v>
      </c>
      <c r="E47" s="54"/>
      <c r="F47" s="54"/>
      <c r="G47" s="55"/>
      <c r="H47" s="56">
        <f>SUBTOTAL(109,H11:H44)</f>
        <v>1597.23</v>
      </c>
      <c r="I47" s="101"/>
      <c r="J47" s="96" t="s">
        <v>938</v>
      </c>
      <c r="K47" s="57">
        <f>SUBTOTAL(103,I11:I44)</f>
        <v>31</v>
      </c>
      <c r="L47" s="56">
        <f>SUBTOTAL(109,L11:L44)</f>
        <v>257265.47750000001</v>
      </c>
      <c r="M47" s="56">
        <f>SUBTOTAL(109,M11:M44)</f>
        <v>0</v>
      </c>
      <c r="N47" s="58"/>
      <c r="O47" s="56">
        <f>SUBTOTAL(109,O11:O44)</f>
        <v>0</v>
      </c>
    </row>
    <row r="48" spans="1:21">
      <c r="H48" s="59"/>
      <c r="I48" s="98"/>
      <c r="L48" s="49"/>
    </row>
    <row r="49" spans="1:15">
      <c r="A49" s="60" t="s">
        <v>23</v>
      </c>
      <c r="B49" s="60"/>
      <c r="C49" s="61"/>
      <c r="D49" s="62"/>
      <c r="E49" s="62"/>
      <c r="F49" s="63"/>
      <c r="G49" s="64"/>
      <c r="H49" s="65"/>
      <c r="I49" s="99"/>
      <c r="J49" s="99"/>
      <c r="K49" s="65"/>
      <c r="L49" s="65"/>
      <c r="M49" s="65"/>
      <c r="N49" s="65"/>
      <c r="O49" s="65"/>
    </row>
    <row r="50" spans="1:15" ht="6" customHeight="1">
      <c r="A50" s="60"/>
      <c r="B50" s="60"/>
      <c r="C50" s="61"/>
      <c r="D50" s="62"/>
      <c r="E50" s="62"/>
      <c r="F50" s="63"/>
      <c r="G50" s="64"/>
      <c r="H50" s="65"/>
      <c r="I50" s="99"/>
      <c r="J50" s="99"/>
      <c r="K50" s="65"/>
      <c r="L50" s="65"/>
      <c r="M50" s="65"/>
      <c r="N50" s="65"/>
      <c r="O50" s="65"/>
    </row>
    <row r="51" spans="1:15">
      <c r="A51" s="47" t="s">
        <v>24</v>
      </c>
      <c r="B51" s="47" t="s">
        <v>25</v>
      </c>
      <c r="D51" s="29" t="s">
        <v>26</v>
      </c>
      <c r="E51" s="66" t="s">
        <v>27</v>
      </c>
      <c r="J51" s="29"/>
      <c r="K51" s="49"/>
      <c r="L51" s="49"/>
      <c r="M51" s="49"/>
      <c r="N51" s="49"/>
      <c r="O51" s="49"/>
    </row>
    <row r="52" spans="1:15">
      <c r="A52" s="47" t="s">
        <v>12</v>
      </c>
      <c r="B52" s="47" t="s">
        <v>28</v>
      </c>
      <c r="D52" s="29" t="s">
        <v>29</v>
      </c>
      <c r="E52" s="66" t="s">
        <v>30</v>
      </c>
      <c r="J52" s="29"/>
      <c r="K52" s="49"/>
      <c r="L52" s="49"/>
      <c r="M52" s="49"/>
      <c r="N52" s="49"/>
      <c r="O52" s="49"/>
    </row>
    <row r="53" spans="1:15">
      <c r="A53" s="47" t="s">
        <v>31</v>
      </c>
      <c r="B53" s="47" t="s">
        <v>32</v>
      </c>
      <c r="D53" s="62" t="s">
        <v>48</v>
      </c>
      <c r="E53" s="67" t="s">
        <v>49</v>
      </c>
      <c r="J53" s="29"/>
      <c r="K53" s="49"/>
      <c r="L53" s="49"/>
      <c r="M53" s="49"/>
      <c r="N53" s="49"/>
      <c r="O53" s="49"/>
    </row>
    <row r="54" spans="1:15">
      <c r="A54" s="47" t="s">
        <v>33</v>
      </c>
      <c r="B54" s="47" t="s">
        <v>34</v>
      </c>
      <c r="D54" s="68" t="s">
        <v>35</v>
      </c>
      <c r="E54" s="48" t="s">
        <v>36</v>
      </c>
      <c r="J54" s="29"/>
      <c r="K54" s="49"/>
      <c r="L54" s="49"/>
      <c r="M54" s="49"/>
      <c r="N54" s="49"/>
      <c r="O54" s="49"/>
    </row>
    <row r="55" spans="1:15">
      <c r="J55" s="29"/>
      <c r="K55" s="49"/>
      <c r="L55" s="49"/>
      <c r="M55" s="49"/>
      <c r="N55" s="49"/>
      <c r="O55" s="49"/>
    </row>
    <row r="56" spans="1:15">
      <c r="I56" s="97"/>
      <c r="J56" s="97"/>
      <c r="K56" s="24"/>
      <c r="L56" s="24"/>
      <c r="M56" s="24"/>
      <c r="N56" s="24"/>
      <c r="O56" s="24"/>
    </row>
  </sheetData>
  <sheetProtection algorithmName="SHA-512" hashValue="ZydjdcnU+xX12Zv0u9eFfNmv4OGK43I6ByEAxrDz44qdhR5JwN4mc4l0ogzVkDOCbPeNxn4xicd5slCWNopPhg==" saltValue="ZaeQuh8unGUV8xXFL1GkoA==" spinCount="100000" sheet="1" objects="1" scenarios="1" formatColumns="0" formatRows="0" autoFilter="0"/>
  <autoFilter ref="A9:U44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29" priority="3">
      <formula>$A$1&lt;&gt;""</formula>
    </cfRule>
  </conditionalFormatting>
  <conditionalFormatting sqref="A47:O47">
    <cfRule type="expression" dxfId="128" priority="2">
      <formula>IF(SUBTOTAL(103,$A:$A)=COUNTA($A:$A),TRUE,FALSE)</formula>
    </cfRule>
  </conditionalFormatting>
  <conditionalFormatting sqref="B11:I30 B31:H32 B33:I39 B40:H40 B41:I44">
    <cfRule type="expression" dxfId="127" priority="4">
      <formula>AND(NOT(ISBLANK($E$8)),SEARCH($E$8,$B11&amp;$C11&amp;$D11&amp;$E11&amp;$F11&amp;$G11&amp;$H11))</formula>
    </cfRule>
    <cfRule type="expression" dxfId="126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25" priority="1">
      <formula>F4&lt;&gt;""</formula>
    </cfRule>
  </conditionalFormatting>
  <conditionalFormatting sqref="K4">
    <cfRule type="expression" dxfId="124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E8FA-0153-405B-B37E-61DA4CC2589D}">
  <sheetPr>
    <tabColor theme="5" tint="0.59999389629810485"/>
    <pageSetUpPr fitToPage="1"/>
  </sheetPr>
  <dimension ref="A1:U65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IF(OR(COUNTIF(K11:K53,"&gt;0")&lt;&gt;COUNT(I11:I53),$O$5=""),"Das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679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933</v>
      </c>
      <c r="C5" s="241"/>
      <c r="D5" s="205" t="s">
        <v>46</v>
      </c>
      <c r="E5" s="209" t="str" cm="1">
        <f t="array" aca="1" ref="E5" ca="1">MID(CELL("dateiname",A2),FIND("]",CELL("dateiname",A2))+7,2)</f>
        <v>12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175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COUNTA(I11:I53)</f>
        <v>38</v>
      </c>
      <c r="P7" s="227"/>
      <c r="Q7" s="227"/>
      <c r="R7" s="227"/>
      <c r="S7" s="227"/>
      <c r="T7" s="226" t="s">
        <v>329</v>
      </c>
      <c r="U7" s="229">
        <f>COUNTA(P11:P53)</f>
        <v>36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SUM(H11:H53)</f>
        <v>1283.2499999999998</v>
      </c>
      <c r="I10" s="201"/>
      <c r="J10" s="200" t="s">
        <v>59</v>
      </c>
      <c r="K10" s="202">
        <f>IFERROR(L10/M10,0)</f>
        <v>0</v>
      </c>
      <c r="L10" s="203">
        <f>SUM(L11:L53)</f>
        <v>147732.88310000001</v>
      </c>
      <c r="M10" s="203">
        <f>SUM(M11:M53)</f>
        <v>0</v>
      </c>
      <c r="N10" s="199"/>
      <c r="O10" s="203">
        <f>SUM(O11:O53)</f>
        <v>0</v>
      </c>
      <c r="P10" s="200" t="s">
        <v>59</v>
      </c>
      <c r="Q10" s="202">
        <f>IFERROR(R10/S10,0)</f>
        <v>0</v>
      </c>
      <c r="R10" s="203">
        <f>SUM(R11:R53)</f>
        <v>1170.3899999999999</v>
      </c>
      <c r="S10" s="203">
        <f>SUM(S11:S53)</f>
        <v>0</v>
      </c>
      <c r="T10" s="199"/>
      <c r="U10" s="203">
        <f>SUM(U11:U53)</f>
        <v>0</v>
      </c>
    </row>
    <row r="11" spans="1:21" s="45" customFormat="1" ht="24">
      <c r="A11" s="37">
        <v>1</v>
      </c>
      <c r="B11" s="46" t="s">
        <v>679</v>
      </c>
      <c r="C11" s="248">
        <v>0</v>
      </c>
      <c r="D11" s="248">
        <v>21</v>
      </c>
      <c r="E11" s="38" t="s">
        <v>680</v>
      </c>
      <c r="F11" s="38" t="s">
        <v>332</v>
      </c>
      <c r="G11" s="39" t="s">
        <v>75</v>
      </c>
      <c r="H11" s="40">
        <v>10.76</v>
      </c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45" customFormat="1" ht="24">
      <c r="A12" s="37">
        <f>MAX($A$11:A11)+1</f>
        <v>2</v>
      </c>
      <c r="B12" s="46" t="s">
        <v>679</v>
      </c>
      <c r="C12" s="248">
        <v>0</v>
      </c>
      <c r="D12" s="248">
        <v>20</v>
      </c>
      <c r="E12" s="38" t="s">
        <v>389</v>
      </c>
      <c r="F12" s="38" t="s">
        <v>332</v>
      </c>
      <c r="G12" s="39" t="s">
        <v>75</v>
      </c>
      <c r="H12" s="40">
        <v>4.58</v>
      </c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679</v>
      </c>
      <c r="C13" s="248">
        <v>0</v>
      </c>
      <c r="D13" s="248">
        <v>19</v>
      </c>
      <c r="E13" s="38" t="s">
        <v>84</v>
      </c>
      <c r="F13" s="38" t="s">
        <v>69</v>
      </c>
      <c r="G13" s="39" t="s">
        <v>83</v>
      </c>
      <c r="H13" s="40">
        <v>2.29</v>
      </c>
      <c r="I13" s="39">
        <v>5</v>
      </c>
      <c r="J13" s="41">
        <v>187.75</v>
      </c>
      <c r="K13" s="42"/>
      <c r="L13" s="43">
        <f t="shared" ref="L13:L53" si="0">H13*J13</f>
        <v>429.94749999999999</v>
      </c>
      <c r="M13" s="43">
        <f t="shared" ref="M13:M53" si="1">IFERROR(L13/K13,0)</f>
        <v>0</v>
      </c>
      <c r="N13" s="44">
        <f t="shared" ref="N13:N53" si="2">IF(O13&gt;0,O13/J13,0)</f>
        <v>0</v>
      </c>
      <c r="O13" s="43">
        <f t="shared" ref="O13" si="3">ROUND(M13*SVS_UR_1_1,2)</f>
        <v>0</v>
      </c>
      <c r="P13" s="41">
        <f t="shared" ref="P13:P51" si="4">IF(I13&gt;=1,1,0)</f>
        <v>1</v>
      </c>
      <c r="Q13" s="42"/>
      <c r="R13" s="43">
        <f t="shared" ref="R13:R51" si="5">H13*P13</f>
        <v>2.29</v>
      </c>
      <c r="S13" s="43">
        <f t="shared" ref="S13:S51" si="6">IFERROR(R13/Q13,0)</f>
        <v>0</v>
      </c>
      <c r="T13" s="44">
        <f t="shared" ref="T13:T51" si="7">IF(U13&gt;0,U13/P13,0)</f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679</v>
      </c>
      <c r="C14" s="248">
        <v>0</v>
      </c>
      <c r="D14" s="248">
        <v>18</v>
      </c>
      <c r="E14" s="38" t="s">
        <v>681</v>
      </c>
      <c r="F14" s="38" t="s">
        <v>69</v>
      </c>
      <c r="G14" s="39" t="s">
        <v>83</v>
      </c>
      <c r="H14" s="40">
        <v>2.5</v>
      </c>
      <c r="I14" s="39">
        <v>5</v>
      </c>
      <c r="J14" s="41">
        <v>187.75</v>
      </c>
      <c r="K14" s="42"/>
      <c r="L14" s="43">
        <f t="shared" si="0"/>
        <v>469.375</v>
      </c>
      <c r="M14" s="43">
        <f t="shared" si="1"/>
        <v>0</v>
      </c>
      <c r="N14" s="44">
        <f t="shared" si="2"/>
        <v>0</v>
      </c>
      <c r="O14" s="43">
        <f t="shared" ref="O14" si="8">ROUND(M14*SVS_UR_1_1,2)</f>
        <v>0</v>
      </c>
      <c r="P14" s="41">
        <f t="shared" si="4"/>
        <v>1</v>
      </c>
      <c r="Q14" s="42"/>
      <c r="R14" s="43">
        <f t="shared" si="5"/>
        <v>2.5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679</v>
      </c>
      <c r="C15" s="248">
        <v>0</v>
      </c>
      <c r="D15" s="248">
        <v>17</v>
      </c>
      <c r="E15" s="38" t="s">
        <v>355</v>
      </c>
      <c r="F15" s="38" t="s">
        <v>69</v>
      </c>
      <c r="G15" s="39" t="s">
        <v>95</v>
      </c>
      <c r="H15" s="40">
        <v>42.47</v>
      </c>
      <c r="I15" s="39">
        <v>5</v>
      </c>
      <c r="J15" s="41">
        <v>187.75</v>
      </c>
      <c r="K15" s="42"/>
      <c r="L15" s="43">
        <f t="shared" si="0"/>
        <v>7973.7424999999994</v>
      </c>
      <c r="M15" s="43">
        <f t="shared" si="1"/>
        <v>0</v>
      </c>
      <c r="N15" s="44">
        <f t="shared" si="2"/>
        <v>0</v>
      </c>
      <c r="O15" s="43">
        <f t="shared" ref="O15" si="9">ROUND(M15*SVS_UR_1_1,2)</f>
        <v>0</v>
      </c>
      <c r="P15" s="41">
        <f t="shared" si="4"/>
        <v>1</v>
      </c>
      <c r="Q15" s="42"/>
      <c r="R15" s="43">
        <f t="shared" si="5"/>
        <v>42.47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679</v>
      </c>
      <c r="C16" s="248">
        <v>0</v>
      </c>
      <c r="D16" s="248">
        <v>16</v>
      </c>
      <c r="E16" s="38" t="s">
        <v>243</v>
      </c>
      <c r="F16" s="38" t="s">
        <v>69</v>
      </c>
      <c r="G16" s="39" t="s">
        <v>88</v>
      </c>
      <c r="H16" s="40">
        <v>6.25</v>
      </c>
      <c r="I16" s="39">
        <v>5</v>
      </c>
      <c r="J16" s="41">
        <v>187.75</v>
      </c>
      <c r="K16" s="42"/>
      <c r="L16" s="43">
        <f t="shared" si="0"/>
        <v>1173.4375</v>
      </c>
      <c r="M16" s="43">
        <f t="shared" si="1"/>
        <v>0</v>
      </c>
      <c r="N16" s="44">
        <f t="shared" si="2"/>
        <v>0</v>
      </c>
      <c r="O16" s="43">
        <f t="shared" ref="O16" si="10">ROUND(M16*SVS_UR_1_1,2)</f>
        <v>0</v>
      </c>
      <c r="P16" s="41">
        <f t="shared" si="4"/>
        <v>1</v>
      </c>
      <c r="Q16" s="42"/>
      <c r="R16" s="43">
        <f t="shared" si="5"/>
        <v>6.25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679</v>
      </c>
      <c r="C17" s="248">
        <v>0</v>
      </c>
      <c r="D17" s="248">
        <v>15</v>
      </c>
      <c r="E17" s="38" t="s">
        <v>348</v>
      </c>
      <c r="F17" s="38" t="s">
        <v>113</v>
      </c>
      <c r="G17" s="39" t="s">
        <v>65</v>
      </c>
      <c r="H17" s="40">
        <v>62.95</v>
      </c>
      <c r="I17" s="39">
        <v>3</v>
      </c>
      <c r="J17" s="41">
        <v>112.65</v>
      </c>
      <c r="K17" s="42"/>
      <c r="L17" s="43">
        <f t="shared" si="0"/>
        <v>7091.317500000001</v>
      </c>
      <c r="M17" s="43">
        <f t="shared" si="1"/>
        <v>0</v>
      </c>
      <c r="N17" s="44">
        <f t="shared" si="2"/>
        <v>0</v>
      </c>
      <c r="O17" s="43">
        <f t="shared" ref="O17" si="11">ROUND(M17*SVS_UR_1_1,2)</f>
        <v>0</v>
      </c>
      <c r="P17" s="41">
        <f t="shared" si="4"/>
        <v>1</v>
      </c>
      <c r="Q17" s="42"/>
      <c r="R17" s="43">
        <f t="shared" si="5"/>
        <v>62.95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679</v>
      </c>
      <c r="C18" s="248">
        <v>0</v>
      </c>
      <c r="D18" s="248">
        <v>14</v>
      </c>
      <c r="E18" s="38" t="s">
        <v>348</v>
      </c>
      <c r="F18" s="38" t="s">
        <v>113</v>
      </c>
      <c r="G18" s="39" t="s">
        <v>65</v>
      </c>
      <c r="H18" s="40">
        <v>69.94</v>
      </c>
      <c r="I18" s="39">
        <v>3</v>
      </c>
      <c r="J18" s="41">
        <v>112.65</v>
      </c>
      <c r="K18" s="42"/>
      <c r="L18" s="43">
        <f t="shared" si="0"/>
        <v>7878.741</v>
      </c>
      <c r="M18" s="43">
        <f t="shared" si="1"/>
        <v>0</v>
      </c>
      <c r="N18" s="44">
        <f t="shared" si="2"/>
        <v>0</v>
      </c>
      <c r="O18" s="43">
        <f t="shared" ref="O18" si="12">ROUND(M18*SVS_UR_1_1,2)</f>
        <v>0</v>
      </c>
      <c r="P18" s="41">
        <f t="shared" si="4"/>
        <v>1</v>
      </c>
      <c r="Q18" s="42"/>
      <c r="R18" s="43">
        <f t="shared" si="5"/>
        <v>69.94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679</v>
      </c>
      <c r="C19" s="248">
        <v>0</v>
      </c>
      <c r="D19" s="248">
        <v>13</v>
      </c>
      <c r="E19" s="38" t="s">
        <v>82</v>
      </c>
      <c r="F19" s="38" t="s">
        <v>69</v>
      </c>
      <c r="G19" s="39" t="s">
        <v>81</v>
      </c>
      <c r="H19" s="40">
        <v>67.09</v>
      </c>
      <c r="I19" s="39">
        <v>5</v>
      </c>
      <c r="J19" s="41">
        <v>187.75</v>
      </c>
      <c r="K19" s="42"/>
      <c r="L19" s="43">
        <f t="shared" si="0"/>
        <v>12596.147500000001</v>
      </c>
      <c r="M19" s="43">
        <f t="shared" si="1"/>
        <v>0</v>
      </c>
      <c r="N19" s="44">
        <f t="shared" si="2"/>
        <v>0</v>
      </c>
      <c r="O19" s="43">
        <f t="shared" ref="O19" si="13">ROUND(M19*SVS_UR_1_1,2)</f>
        <v>0</v>
      </c>
      <c r="P19" s="41">
        <f t="shared" si="4"/>
        <v>1</v>
      </c>
      <c r="Q19" s="42"/>
      <c r="R19" s="43">
        <f t="shared" si="5"/>
        <v>67.09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679</v>
      </c>
      <c r="C20" s="248">
        <v>0</v>
      </c>
      <c r="D20" s="248">
        <v>12</v>
      </c>
      <c r="E20" s="38" t="s">
        <v>682</v>
      </c>
      <c r="F20" s="38" t="s">
        <v>69</v>
      </c>
      <c r="G20" s="39" t="s">
        <v>40</v>
      </c>
      <c r="H20" s="40">
        <v>60.68</v>
      </c>
      <c r="I20" s="39">
        <v>5</v>
      </c>
      <c r="J20" s="41">
        <v>187.75</v>
      </c>
      <c r="K20" s="42"/>
      <c r="L20" s="43">
        <f t="shared" si="0"/>
        <v>11392.67</v>
      </c>
      <c r="M20" s="43">
        <f t="shared" si="1"/>
        <v>0</v>
      </c>
      <c r="N20" s="44">
        <f t="shared" si="2"/>
        <v>0</v>
      </c>
      <c r="O20" s="43">
        <f t="shared" ref="O20" si="14">ROUND(M20*SVS_UR_1_1,2)</f>
        <v>0</v>
      </c>
      <c r="P20" s="41">
        <f t="shared" si="4"/>
        <v>1</v>
      </c>
      <c r="Q20" s="42"/>
      <c r="R20" s="43">
        <f t="shared" si="5"/>
        <v>60.68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679</v>
      </c>
      <c r="C21" s="248">
        <v>0</v>
      </c>
      <c r="D21" s="248">
        <v>11</v>
      </c>
      <c r="E21" s="38" t="s">
        <v>683</v>
      </c>
      <c r="F21" s="38" t="s">
        <v>69</v>
      </c>
      <c r="G21" s="39" t="s">
        <v>81</v>
      </c>
      <c r="H21" s="40">
        <v>35.74</v>
      </c>
      <c r="I21" s="39">
        <v>5</v>
      </c>
      <c r="J21" s="41">
        <v>187.75</v>
      </c>
      <c r="K21" s="42"/>
      <c r="L21" s="43">
        <f t="shared" si="0"/>
        <v>6710.1850000000004</v>
      </c>
      <c r="M21" s="43">
        <f t="shared" si="1"/>
        <v>0</v>
      </c>
      <c r="N21" s="44">
        <f t="shared" si="2"/>
        <v>0</v>
      </c>
      <c r="O21" s="43">
        <f t="shared" ref="O21" si="15">ROUND(M21*SVS_UR_1_1,2)</f>
        <v>0</v>
      </c>
      <c r="P21" s="41">
        <f t="shared" si="4"/>
        <v>1</v>
      </c>
      <c r="Q21" s="42"/>
      <c r="R21" s="43">
        <f t="shared" si="5"/>
        <v>35.74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679</v>
      </c>
      <c r="C22" s="248">
        <v>0</v>
      </c>
      <c r="D22" s="248">
        <v>10</v>
      </c>
      <c r="E22" s="38" t="s">
        <v>367</v>
      </c>
      <c r="F22" s="38" t="s">
        <v>69</v>
      </c>
      <c r="G22" s="39" t="s">
        <v>37</v>
      </c>
      <c r="H22" s="40">
        <v>16.87</v>
      </c>
      <c r="I22" s="39">
        <v>1</v>
      </c>
      <c r="J22" s="41">
        <v>40.18</v>
      </c>
      <c r="K22" s="42"/>
      <c r="L22" s="43">
        <f t="shared" si="0"/>
        <v>677.83660000000009</v>
      </c>
      <c r="M22" s="43">
        <f t="shared" si="1"/>
        <v>0</v>
      </c>
      <c r="N22" s="44">
        <f t="shared" si="2"/>
        <v>0</v>
      </c>
      <c r="O22" s="43">
        <f t="shared" ref="O22" si="16">ROUND(M22*SVS_UR_1_1,2)</f>
        <v>0</v>
      </c>
      <c r="P22" s="41">
        <f t="shared" si="4"/>
        <v>1</v>
      </c>
      <c r="Q22" s="42"/>
      <c r="R22" s="43">
        <f t="shared" si="5"/>
        <v>16.87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679</v>
      </c>
      <c r="C23" s="248">
        <v>0</v>
      </c>
      <c r="D23" s="248">
        <v>9</v>
      </c>
      <c r="E23" s="38" t="s">
        <v>349</v>
      </c>
      <c r="F23" s="38" t="s">
        <v>69</v>
      </c>
      <c r="G23" s="39" t="s">
        <v>81</v>
      </c>
      <c r="H23" s="40">
        <v>45.7</v>
      </c>
      <c r="I23" s="39">
        <v>5</v>
      </c>
      <c r="J23" s="41">
        <v>187.75</v>
      </c>
      <c r="K23" s="42"/>
      <c r="L23" s="43">
        <f t="shared" si="0"/>
        <v>8580.1750000000011</v>
      </c>
      <c r="M23" s="43">
        <f t="shared" si="1"/>
        <v>0</v>
      </c>
      <c r="N23" s="44">
        <f t="shared" si="2"/>
        <v>0</v>
      </c>
      <c r="O23" s="43">
        <f t="shared" ref="O23" si="17">ROUND(M23*SVS_UR_1_1,2)</f>
        <v>0</v>
      </c>
      <c r="P23" s="41">
        <f t="shared" si="4"/>
        <v>1</v>
      </c>
      <c r="Q23" s="42"/>
      <c r="R23" s="43">
        <f t="shared" si="5"/>
        <v>45.7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679</v>
      </c>
      <c r="C24" s="248">
        <v>0</v>
      </c>
      <c r="D24" s="248">
        <v>8</v>
      </c>
      <c r="E24" s="38" t="s">
        <v>368</v>
      </c>
      <c r="F24" s="38" t="s">
        <v>69</v>
      </c>
      <c r="G24" s="39" t="s">
        <v>88</v>
      </c>
      <c r="H24" s="40">
        <v>3.04</v>
      </c>
      <c r="I24" s="39">
        <v>5</v>
      </c>
      <c r="J24" s="41">
        <v>187.75</v>
      </c>
      <c r="K24" s="42"/>
      <c r="L24" s="43">
        <f t="shared" si="0"/>
        <v>570.76</v>
      </c>
      <c r="M24" s="43">
        <f t="shared" si="1"/>
        <v>0</v>
      </c>
      <c r="N24" s="44">
        <f t="shared" si="2"/>
        <v>0</v>
      </c>
      <c r="O24" s="43">
        <f t="shared" ref="O24" si="18">ROUND(M24*SVS_UR_1_1,2)</f>
        <v>0</v>
      </c>
      <c r="P24" s="41">
        <f t="shared" si="4"/>
        <v>1</v>
      </c>
      <c r="Q24" s="42"/>
      <c r="R24" s="43">
        <f t="shared" si="5"/>
        <v>3.04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679</v>
      </c>
      <c r="C25" s="248">
        <v>0</v>
      </c>
      <c r="D25" s="248">
        <v>7</v>
      </c>
      <c r="E25" s="38" t="s">
        <v>368</v>
      </c>
      <c r="F25" s="38" t="s">
        <v>69</v>
      </c>
      <c r="G25" s="39" t="s">
        <v>88</v>
      </c>
      <c r="H25" s="40">
        <v>3.04</v>
      </c>
      <c r="I25" s="39">
        <v>5</v>
      </c>
      <c r="J25" s="41">
        <v>187.75</v>
      </c>
      <c r="K25" s="42"/>
      <c r="L25" s="43">
        <f t="shared" si="0"/>
        <v>570.76</v>
      </c>
      <c r="M25" s="43">
        <f t="shared" si="1"/>
        <v>0</v>
      </c>
      <c r="N25" s="44">
        <f t="shared" si="2"/>
        <v>0</v>
      </c>
      <c r="O25" s="43">
        <f t="shared" ref="O25" si="19">ROUND(M25*SVS_UR_1_1,2)</f>
        <v>0</v>
      </c>
      <c r="P25" s="41">
        <f t="shared" si="4"/>
        <v>1</v>
      </c>
      <c r="Q25" s="42"/>
      <c r="R25" s="43">
        <f t="shared" si="5"/>
        <v>3.04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679</v>
      </c>
      <c r="C26" s="248">
        <v>0</v>
      </c>
      <c r="D26" s="248">
        <v>6</v>
      </c>
      <c r="E26" s="38" t="s">
        <v>146</v>
      </c>
      <c r="F26" s="38" t="s">
        <v>69</v>
      </c>
      <c r="G26" s="39" t="s">
        <v>88</v>
      </c>
      <c r="H26" s="40">
        <v>12.79</v>
      </c>
      <c r="I26" s="39">
        <v>5</v>
      </c>
      <c r="J26" s="41">
        <v>187.75</v>
      </c>
      <c r="K26" s="42"/>
      <c r="L26" s="43">
        <f t="shared" si="0"/>
        <v>2401.3224999999998</v>
      </c>
      <c r="M26" s="43">
        <f t="shared" si="1"/>
        <v>0</v>
      </c>
      <c r="N26" s="44">
        <f t="shared" si="2"/>
        <v>0</v>
      </c>
      <c r="O26" s="43">
        <f t="shared" ref="O26" si="20">ROUND(M26*SVS_UR_1_1,2)</f>
        <v>0</v>
      </c>
      <c r="P26" s="41">
        <f t="shared" si="4"/>
        <v>1</v>
      </c>
      <c r="Q26" s="42"/>
      <c r="R26" s="43">
        <f t="shared" si="5"/>
        <v>12.79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679</v>
      </c>
      <c r="C27" s="248">
        <v>0</v>
      </c>
      <c r="D27" s="248">
        <v>5</v>
      </c>
      <c r="E27" s="38" t="s">
        <v>146</v>
      </c>
      <c r="F27" s="38" t="s">
        <v>69</v>
      </c>
      <c r="G27" s="39" t="s">
        <v>88</v>
      </c>
      <c r="H27" s="40">
        <v>12.82</v>
      </c>
      <c r="I27" s="39">
        <v>5</v>
      </c>
      <c r="J27" s="41">
        <v>187.75</v>
      </c>
      <c r="K27" s="42"/>
      <c r="L27" s="43">
        <f t="shared" si="0"/>
        <v>2406.9549999999999</v>
      </c>
      <c r="M27" s="43">
        <f t="shared" si="1"/>
        <v>0</v>
      </c>
      <c r="N27" s="44">
        <f t="shared" si="2"/>
        <v>0</v>
      </c>
      <c r="O27" s="43">
        <f t="shared" ref="O27" si="21">ROUND(M27*SVS_UR_1_1,2)</f>
        <v>0</v>
      </c>
      <c r="P27" s="41">
        <f t="shared" si="4"/>
        <v>1</v>
      </c>
      <c r="Q27" s="42"/>
      <c r="R27" s="43">
        <f t="shared" si="5"/>
        <v>12.82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679</v>
      </c>
      <c r="C28" s="248">
        <v>0</v>
      </c>
      <c r="D28" s="248">
        <v>4</v>
      </c>
      <c r="E28" s="38" t="s">
        <v>82</v>
      </c>
      <c r="F28" s="38" t="s">
        <v>69</v>
      </c>
      <c r="G28" s="39" t="s">
        <v>81</v>
      </c>
      <c r="H28" s="40">
        <v>25.83</v>
      </c>
      <c r="I28" s="39">
        <v>5</v>
      </c>
      <c r="J28" s="41">
        <v>187.75</v>
      </c>
      <c r="K28" s="42"/>
      <c r="L28" s="43">
        <f t="shared" si="0"/>
        <v>4849.5824999999995</v>
      </c>
      <c r="M28" s="43">
        <f t="shared" si="1"/>
        <v>0</v>
      </c>
      <c r="N28" s="44">
        <f t="shared" si="2"/>
        <v>0</v>
      </c>
      <c r="O28" s="43">
        <f t="shared" ref="O28" si="22">ROUND(M28*SVS_UR_1_1,2)</f>
        <v>0</v>
      </c>
      <c r="P28" s="41">
        <f t="shared" si="4"/>
        <v>1</v>
      </c>
      <c r="Q28" s="42"/>
      <c r="R28" s="43">
        <f t="shared" si="5"/>
        <v>25.83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679</v>
      </c>
      <c r="C29" s="248">
        <v>0</v>
      </c>
      <c r="D29" s="248">
        <v>3</v>
      </c>
      <c r="E29" s="38" t="s">
        <v>233</v>
      </c>
      <c r="F29" s="38" t="s">
        <v>71</v>
      </c>
      <c r="G29" s="39" t="s">
        <v>65</v>
      </c>
      <c r="H29" s="40">
        <v>59.05</v>
      </c>
      <c r="I29" s="39">
        <v>3</v>
      </c>
      <c r="J29" s="41">
        <v>112.65</v>
      </c>
      <c r="K29" s="42"/>
      <c r="L29" s="43">
        <f t="shared" si="0"/>
        <v>6651.9825000000001</v>
      </c>
      <c r="M29" s="43">
        <f t="shared" si="1"/>
        <v>0</v>
      </c>
      <c r="N29" s="44">
        <f t="shared" si="2"/>
        <v>0</v>
      </c>
      <c r="O29" s="43">
        <f t="shared" ref="O29" si="23">ROUND(M29*SVS_UR_1_1,2)</f>
        <v>0</v>
      </c>
      <c r="P29" s="41">
        <f t="shared" si="4"/>
        <v>1</v>
      </c>
      <c r="Q29" s="42"/>
      <c r="R29" s="43">
        <f t="shared" si="5"/>
        <v>59.05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679</v>
      </c>
      <c r="C30" s="248">
        <v>0</v>
      </c>
      <c r="D30" s="248">
        <v>2</v>
      </c>
      <c r="E30" s="38" t="s">
        <v>233</v>
      </c>
      <c r="F30" s="38" t="s">
        <v>71</v>
      </c>
      <c r="G30" s="39" t="s">
        <v>65</v>
      </c>
      <c r="H30" s="40">
        <v>59.05</v>
      </c>
      <c r="I30" s="39">
        <v>3</v>
      </c>
      <c r="J30" s="41">
        <v>112.65</v>
      </c>
      <c r="K30" s="42"/>
      <c r="L30" s="43">
        <f t="shared" si="0"/>
        <v>6651.9825000000001</v>
      </c>
      <c r="M30" s="43">
        <f t="shared" si="1"/>
        <v>0</v>
      </c>
      <c r="N30" s="44">
        <f t="shared" si="2"/>
        <v>0</v>
      </c>
      <c r="O30" s="43">
        <f t="shared" ref="O30" si="24">ROUND(M30*SVS_UR_1_1,2)</f>
        <v>0</v>
      </c>
      <c r="P30" s="41">
        <f t="shared" si="4"/>
        <v>1</v>
      </c>
      <c r="Q30" s="42"/>
      <c r="R30" s="43">
        <f t="shared" si="5"/>
        <v>59.05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679</v>
      </c>
      <c r="C31" s="248">
        <v>0</v>
      </c>
      <c r="D31" s="248">
        <v>1</v>
      </c>
      <c r="E31" s="38" t="s">
        <v>367</v>
      </c>
      <c r="F31" s="38" t="s">
        <v>71</v>
      </c>
      <c r="G31" s="39" t="s">
        <v>37</v>
      </c>
      <c r="H31" s="40">
        <v>16.82</v>
      </c>
      <c r="I31" s="39">
        <v>1</v>
      </c>
      <c r="J31" s="41">
        <v>40.18</v>
      </c>
      <c r="K31" s="42"/>
      <c r="L31" s="43">
        <f t="shared" si="0"/>
        <v>675.82759999999996</v>
      </c>
      <c r="M31" s="43">
        <f t="shared" si="1"/>
        <v>0</v>
      </c>
      <c r="N31" s="44">
        <f t="shared" si="2"/>
        <v>0</v>
      </c>
      <c r="O31" s="43">
        <f t="shared" ref="O31" si="25">ROUND(M31*SVS_UR_1_1,2)</f>
        <v>0</v>
      </c>
      <c r="P31" s="41">
        <f t="shared" si="4"/>
        <v>1</v>
      </c>
      <c r="Q31" s="42"/>
      <c r="R31" s="43">
        <f t="shared" si="5"/>
        <v>16.82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679</v>
      </c>
      <c r="C32" s="248">
        <v>1</v>
      </c>
      <c r="D32" s="248">
        <v>16</v>
      </c>
      <c r="E32" s="38" t="s">
        <v>233</v>
      </c>
      <c r="F32" s="38" t="s">
        <v>71</v>
      </c>
      <c r="G32" s="39" t="s">
        <v>65</v>
      </c>
      <c r="H32" s="40">
        <v>69.23</v>
      </c>
      <c r="I32" s="39">
        <v>3</v>
      </c>
      <c r="J32" s="41">
        <v>112.65</v>
      </c>
      <c r="K32" s="42"/>
      <c r="L32" s="43">
        <f t="shared" si="0"/>
        <v>7798.759500000001</v>
      </c>
      <c r="M32" s="43">
        <f t="shared" si="1"/>
        <v>0</v>
      </c>
      <c r="N32" s="44">
        <f t="shared" si="2"/>
        <v>0</v>
      </c>
      <c r="O32" s="43">
        <f t="shared" ref="O32" si="26">ROUND(M32*SVS_UR_1_1,2)</f>
        <v>0</v>
      </c>
      <c r="P32" s="41">
        <f t="shared" si="4"/>
        <v>1</v>
      </c>
      <c r="Q32" s="42"/>
      <c r="R32" s="43">
        <f t="shared" si="5"/>
        <v>69.23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679</v>
      </c>
      <c r="C33" s="248">
        <v>1</v>
      </c>
      <c r="D33" s="248">
        <v>15</v>
      </c>
      <c r="E33" s="38" t="s">
        <v>233</v>
      </c>
      <c r="F33" s="38" t="s">
        <v>71</v>
      </c>
      <c r="G33" s="39" t="s">
        <v>65</v>
      </c>
      <c r="H33" s="40">
        <v>69.849999999999994</v>
      </c>
      <c r="I33" s="39">
        <v>3</v>
      </c>
      <c r="J33" s="41">
        <v>112.65</v>
      </c>
      <c r="K33" s="42"/>
      <c r="L33" s="43">
        <f t="shared" si="0"/>
        <v>7868.6025</v>
      </c>
      <c r="M33" s="43">
        <f t="shared" si="1"/>
        <v>0</v>
      </c>
      <c r="N33" s="44">
        <f t="shared" si="2"/>
        <v>0</v>
      </c>
      <c r="O33" s="43">
        <f t="shared" ref="O33" si="27">ROUND(M33*SVS_UR_1_1,2)</f>
        <v>0</v>
      </c>
      <c r="P33" s="41">
        <f t="shared" si="4"/>
        <v>1</v>
      </c>
      <c r="Q33" s="42"/>
      <c r="R33" s="43">
        <f t="shared" si="5"/>
        <v>69.849999999999994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679</v>
      </c>
      <c r="C34" s="248">
        <v>1</v>
      </c>
      <c r="D34" s="248">
        <v>14</v>
      </c>
      <c r="E34" s="38" t="s">
        <v>233</v>
      </c>
      <c r="F34" s="38" t="s">
        <v>71</v>
      </c>
      <c r="G34" s="39" t="s">
        <v>65</v>
      </c>
      <c r="H34" s="40">
        <v>69.849999999999994</v>
      </c>
      <c r="I34" s="39">
        <v>3</v>
      </c>
      <c r="J34" s="41">
        <v>112.65</v>
      </c>
      <c r="K34" s="42"/>
      <c r="L34" s="43">
        <f t="shared" si="0"/>
        <v>7868.6025</v>
      </c>
      <c r="M34" s="43">
        <f t="shared" si="1"/>
        <v>0</v>
      </c>
      <c r="N34" s="44">
        <f t="shared" si="2"/>
        <v>0</v>
      </c>
      <c r="O34" s="43">
        <f t="shared" ref="O34" si="28">ROUND(M34*SVS_UR_1_1,2)</f>
        <v>0</v>
      </c>
      <c r="P34" s="41">
        <f t="shared" si="4"/>
        <v>1</v>
      </c>
      <c r="Q34" s="42"/>
      <c r="R34" s="43">
        <f t="shared" si="5"/>
        <v>69.849999999999994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679</v>
      </c>
      <c r="C35" s="248">
        <v>1</v>
      </c>
      <c r="D35" s="248">
        <v>13</v>
      </c>
      <c r="E35" s="38" t="s">
        <v>370</v>
      </c>
      <c r="F35" s="38" t="s">
        <v>71</v>
      </c>
      <c r="G35" s="39" t="s">
        <v>37</v>
      </c>
      <c r="H35" s="40">
        <v>11.85</v>
      </c>
      <c r="I35" s="39">
        <v>1</v>
      </c>
      <c r="J35" s="41">
        <v>40.18</v>
      </c>
      <c r="K35" s="42"/>
      <c r="L35" s="43">
        <f t="shared" si="0"/>
        <v>476.13299999999998</v>
      </c>
      <c r="M35" s="43">
        <f t="shared" si="1"/>
        <v>0</v>
      </c>
      <c r="N35" s="44">
        <f t="shared" si="2"/>
        <v>0</v>
      </c>
      <c r="O35" s="43">
        <f t="shared" ref="O35" si="29">ROUND(M35*SVS_UR_1_1,2)</f>
        <v>0</v>
      </c>
      <c r="P35" s="41">
        <f t="shared" si="4"/>
        <v>1</v>
      </c>
      <c r="Q35" s="42"/>
      <c r="R35" s="43">
        <f t="shared" si="5"/>
        <v>11.85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679</v>
      </c>
      <c r="C36" s="248">
        <v>1</v>
      </c>
      <c r="D36" s="248">
        <v>12</v>
      </c>
      <c r="E36" s="38" t="s">
        <v>82</v>
      </c>
      <c r="F36" s="38" t="s">
        <v>69</v>
      </c>
      <c r="G36" s="39" t="s">
        <v>81</v>
      </c>
      <c r="H36" s="40">
        <v>54.96</v>
      </c>
      <c r="I36" s="39">
        <v>3</v>
      </c>
      <c r="J36" s="41">
        <v>112.65</v>
      </c>
      <c r="K36" s="42"/>
      <c r="L36" s="43">
        <f t="shared" si="0"/>
        <v>6191.2440000000006</v>
      </c>
      <c r="M36" s="43">
        <f t="shared" si="1"/>
        <v>0</v>
      </c>
      <c r="N36" s="44">
        <f t="shared" si="2"/>
        <v>0</v>
      </c>
      <c r="O36" s="43">
        <f t="shared" ref="O36" si="30">ROUND(M36*SVS_UR_1_1,2)</f>
        <v>0</v>
      </c>
      <c r="P36" s="41">
        <f t="shared" si="4"/>
        <v>1</v>
      </c>
      <c r="Q36" s="42"/>
      <c r="R36" s="43">
        <f t="shared" si="5"/>
        <v>54.96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679</v>
      </c>
      <c r="C37" s="248">
        <v>1</v>
      </c>
      <c r="D37" s="248">
        <v>11</v>
      </c>
      <c r="E37" s="38" t="s">
        <v>349</v>
      </c>
      <c r="F37" s="38" t="s">
        <v>69</v>
      </c>
      <c r="G37" s="39" t="s">
        <v>81</v>
      </c>
      <c r="H37" s="40">
        <v>43.32</v>
      </c>
      <c r="I37" s="39">
        <v>3</v>
      </c>
      <c r="J37" s="41">
        <v>112.65</v>
      </c>
      <c r="K37" s="42"/>
      <c r="L37" s="43">
        <f t="shared" si="0"/>
        <v>4879.9980000000005</v>
      </c>
      <c r="M37" s="43">
        <f t="shared" si="1"/>
        <v>0</v>
      </c>
      <c r="N37" s="44">
        <f t="shared" si="2"/>
        <v>0</v>
      </c>
      <c r="O37" s="43">
        <f t="shared" ref="O37" si="31">ROUND(M37*SVS_UR_1_1,2)</f>
        <v>0</v>
      </c>
      <c r="P37" s="41">
        <f t="shared" si="4"/>
        <v>1</v>
      </c>
      <c r="Q37" s="42"/>
      <c r="R37" s="43">
        <f t="shared" si="5"/>
        <v>43.32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679</v>
      </c>
      <c r="C38" s="248">
        <v>1</v>
      </c>
      <c r="D38" s="248">
        <v>10</v>
      </c>
      <c r="E38" s="38" t="s">
        <v>333</v>
      </c>
      <c r="F38" s="38" t="s">
        <v>234</v>
      </c>
      <c r="G38" s="39" t="s">
        <v>37</v>
      </c>
      <c r="H38" s="40">
        <v>19.23</v>
      </c>
      <c r="I38" s="39">
        <v>1</v>
      </c>
      <c r="J38" s="41">
        <v>40.18</v>
      </c>
      <c r="K38" s="42"/>
      <c r="L38" s="43">
        <f t="shared" si="0"/>
        <v>772.66139999999996</v>
      </c>
      <c r="M38" s="43">
        <f t="shared" si="1"/>
        <v>0</v>
      </c>
      <c r="N38" s="44">
        <f t="shared" si="2"/>
        <v>0</v>
      </c>
      <c r="O38" s="43">
        <f t="shared" ref="O38" si="32">ROUND(M38*SVS_UR_1_1,2)</f>
        <v>0</v>
      </c>
      <c r="P38" s="41">
        <f t="shared" si="4"/>
        <v>1</v>
      </c>
      <c r="Q38" s="42"/>
      <c r="R38" s="43">
        <f t="shared" si="5"/>
        <v>19.23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679</v>
      </c>
      <c r="C39" s="248">
        <v>1</v>
      </c>
      <c r="D39" s="248">
        <v>9</v>
      </c>
      <c r="E39" s="38" t="s">
        <v>363</v>
      </c>
      <c r="F39" s="38" t="s">
        <v>234</v>
      </c>
      <c r="G39" s="39" t="s">
        <v>78</v>
      </c>
      <c r="H39" s="40">
        <v>28.94</v>
      </c>
      <c r="I39" s="39">
        <v>2</v>
      </c>
      <c r="J39" s="41">
        <v>75.099999999999994</v>
      </c>
      <c r="K39" s="42"/>
      <c r="L39" s="43">
        <f t="shared" si="0"/>
        <v>2173.3939999999998</v>
      </c>
      <c r="M39" s="43">
        <f t="shared" si="1"/>
        <v>0</v>
      </c>
      <c r="N39" s="44">
        <f t="shared" si="2"/>
        <v>0</v>
      </c>
      <c r="O39" s="43">
        <f t="shared" ref="O39" si="33">ROUND(M39*SVS_UR_1_1,2)</f>
        <v>0</v>
      </c>
      <c r="P39" s="41">
        <f t="shared" si="4"/>
        <v>1</v>
      </c>
      <c r="Q39" s="42"/>
      <c r="R39" s="43">
        <f t="shared" si="5"/>
        <v>28.94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679</v>
      </c>
      <c r="C40" s="248">
        <v>1</v>
      </c>
      <c r="D40" s="248">
        <v>8</v>
      </c>
      <c r="E40" s="38" t="s">
        <v>239</v>
      </c>
      <c r="F40" s="38" t="s">
        <v>234</v>
      </c>
      <c r="G40" s="39" t="s">
        <v>78</v>
      </c>
      <c r="H40" s="40">
        <v>14.46</v>
      </c>
      <c r="I40" s="39">
        <v>2</v>
      </c>
      <c r="J40" s="41">
        <v>75.099999999999994</v>
      </c>
      <c r="K40" s="42"/>
      <c r="L40" s="43">
        <f t="shared" si="0"/>
        <v>1085.9459999999999</v>
      </c>
      <c r="M40" s="43">
        <f t="shared" si="1"/>
        <v>0</v>
      </c>
      <c r="N40" s="44">
        <f t="shared" si="2"/>
        <v>0</v>
      </c>
      <c r="O40" s="43">
        <f t="shared" ref="O40" si="34">ROUND(M40*SVS_UR_1_1,2)</f>
        <v>0</v>
      </c>
      <c r="P40" s="41">
        <f t="shared" si="4"/>
        <v>1</v>
      </c>
      <c r="Q40" s="42"/>
      <c r="R40" s="43">
        <f t="shared" si="5"/>
        <v>14.46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679</v>
      </c>
      <c r="C41" s="248">
        <v>1</v>
      </c>
      <c r="D41" s="248">
        <v>7</v>
      </c>
      <c r="E41" s="38" t="s">
        <v>209</v>
      </c>
      <c r="F41" s="38" t="s">
        <v>69</v>
      </c>
      <c r="G41" s="39" t="s">
        <v>75</v>
      </c>
      <c r="H41" s="40">
        <v>6.3</v>
      </c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</row>
    <row r="42" spans="1:21" s="45" customFormat="1" ht="24">
      <c r="A42" s="37">
        <f>MAX($A$11:A41)+1</f>
        <v>32</v>
      </c>
      <c r="B42" s="46" t="s">
        <v>679</v>
      </c>
      <c r="C42" s="248">
        <v>1</v>
      </c>
      <c r="D42" s="248">
        <v>6</v>
      </c>
      <c r="E42" s="38" t="s">
        <v>146</v>
      </c>
      <c r="F42" s="38" t="s">
        <v>69</v>
      </c>
      <c r="G42" s="39" t="s">
        <v>88</v>
      </c>
      <c r="H42" s="40">
        <v>3.68</v>
      </c>
      <c r="I42" s="39">
        <v>5</v>
      </c>
      <c r="J42" s="41">
        <v>187.75</v>
      </c>
      <c r="K42" s="42"/>
      <c r="L42" s="43">
        <f t="shared" si="0"/>
        <v>690.92000000000007</v>
      </c>
      <c r="M42" s="43">
        <f t="shared" si="1"/>
        <v>0</v>
      </c>
      <c r="N42" s="44">
        <f t="shared" si="2"/>
        <v>0</v>
      </c>
      <c r="O42" s="43">
        <f t="shared" ref="O42" si="35">ROUND(M42*SVS_UR_1_1,2)</f>
        <v>0</v>
      </c>
      <c r="P42" s="41">
        <f t="shared" si="4"/>
        <v>1</v>
      </c>
      <c r="Q42" s="42"/>
      <c r="R42" s="43">
        <f t="shared" si="5"/>
        <v>3.68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679</v>
      </c>
      <c r="C43" s="248">
        <v>1</v>
      </c>
      <c r="D43" s="248">
        <v>5</v>
      </c>
      <c r="E43" s="38" t="s">
        <v>146</v>
      </c>
      <c r="F43" s="38" t="s">
        <v>69</v>
      </c>
      <c r="G43" s="39" t="s">
        <v>88</v>
      </c>
      <c r="H43" s="40">
        <v>3.68</v>
      </c>
      <c r="I43" s="39">
        <v>5</v>
      </c>
      <c r="J43" s="41">
        <v>187.75</v>
      </c>
      <c r="K43" s="42"/>
      <c r="L43" s="43">
        <f t="shared" si="0"/>
        <v>690.92000000000007</v>
      </c>
      <c r="M43" s="43">
        <f t="shared" si="1"/>
        <v>0</v>
      </c>
      <c r="N43" s="44">
        <f t="shared" si="2"/>
        <v>0</v>
      </c>
      <c r="O43" s="43">
        <f t="shared" ref="O43" si="36">ROUND(M43*SVS_UR_1_1,2)</f>
        <v>0</v>
      </c>
      <c r="P43" s="41">
        <f t="shared" si="4"/>
        <v>1</v>
      </c>
      <c r="Q43" s="42"/>
      <c r="R43" s="43">
        <f t="shared" si="5"/>
        <v>3.68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679</v>
      </c>
      <c r="C44" s="248">
        <v>1</v>
      </c>
      <c r="D44" s="248">
        <v>4</v>
      </c>
      <c r="E44" s="38" t="s">
        <v>211</v>
      </c>
      <c r="F44" s="38" t="s">
        <v>71</v>
      </c>
      <c r="G44" s="39" t="s">
        <v>80</v>
      </c>
      <c r="H44" s="40">
        <v>59.05</v>
      </c>
      <c r="I44" s="39">
        <v>2</v>
      </c>
      <c r="J44" s="41">
        <v>75.099999999999994</v>
      </c>
      <c r="K44" s="42"/>
      <c r="L44" s="43">
        <f t="shared" si="0"/>
        <v>4434.6549999999997</v>
      </c>
      <c r="M44" s="43">
        <f t="shared" si="1"/>
        <v>0</v>
      </c>
      <c r="N44" s="44">
        <f t="shared" si="2"/>
        <v>0</v>
      </c>
      <c r="O44" s="43">
        <f t="shared" ref="O44" si="37">ROUND(M44*SVS_UR_1_1,2)</f>
        <v>0</v>
      </c>
      <c r="P44" s="41">
        <f t="shared" si="4"/>
        <v>1</v>
      </c>
      <c r="Q44" s="42"/>
      <c r="R44" s="43">
        <f t="shared" si="5"/>
        <v>59.05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679</v>
      </c>
      <c r="C45" s="248">
        <v>1</v>
      </c>
      <c r="D45" s="248">
        <v>3</v>
      </c>
      <c r="E45" s="38" t="s">
        <v>82</v>
      </c>
      <c r="F45" s="38" t="s">
        <v>69</v>
      </c>
      <c r="G45" s="39" t="s">
        <v>81</v>
      </c>
      <c r="H45" s="40">
        <v>25.83</v>
      </c>
      <c r="I45" s="39">
        <v>3</v>
      </c>
      <c r="J45" s="41">
        <v>112.65</v>
      </c>
      <c r="K45" s="42"/>
      <c r="L45" s="43">
        <f t="shared" si="0"/>
        <v>2909.7494999999999</v>
      </c>
      <c r="M45" s="43">
        <f t="shared" si="1"/>
        <v>0</v>
      </c>
      <c r="N45" s="44">
        <f t="shared" si="2"/>
        <v>0</v>
      </c>
      <c r="O45" s="43">
        <f t="shared" ref="O45" si="38">ROUND(M45*SVS_UR_1_1,2)</f>
        <v>0</v>
      </c>
      <c r="P45" s="41">
        <f t="shared" si="4"/>
        <v>1</v>
      </c>
      <c r="Q45" s="42"/>
      <c r="R45" s="43">
        <f t="shared" si="5"/>
        <v>25.83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 ht="24">
      <c r="A46" s="37">
        <f>MAX($A$11:A45)+1</f>
        <v>36</v>
      </c>
      <c r="B46" s="46" t="s">
        <v>679</v>
      </c>
      <c r="C46" s="248">
        <v>1</v>
      </c>
      <c r="D46" s="248">
        <v>2</v>
      </c>
      <c r="E46" s="38" t="s">
        <v>240</v>
      </c>
      <c r="F46" s="38" t="s">
        <v>71</v>
      </c>
      <c r="G46" s="39" t="s">
        <v>65</v>
      </c>
      <c r="H46" s="40">
        <v>59.05</v>
      </c>
      <c r="I46" s="39">
        <v>3</v>
      </c>
      <c r="J46" s="41">
        <v>112.65</v>
      </c>
      <c r="K46" s="42"/>
      <c r="L46" s="43">
        <f t="shared" si="0"/>
        <v>6651.9825000000001</v>
      </c>
      <c r="M46" s="43">
        <f t="shared" si="1"/>
        <v>0</v>
      </c>
      <c r="N46" s="44">
        <f t="shared" si="2"/>
        <v>0</v>
      </c>
      <c r="O46" s="43">
        <f t="shared" ref="O46" si="39">ROUND(M46*SVS_UR_1_1,2)</f>
        <v>0</v>
      </c>
      <c r="P46" s="41">
        <f t="shared" si="4"/>
        <v>1</v>
      </c>
      <c r="Q46" s="42"/>
      <c r="R46" s="43">
        <f t="shared" si="5"/>
        <v>59.05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 ht="24">
      <c r="A47" s="37">
        <f>MAX($A$11:A46)+1</f>
        <v>37</v>
      </c>
      <c r="B47" s="46" t="s">
        <v>679</v>
      </c>
      <c r="C47" s="248">
        <v>1</v>
      </c>
      <c r="D47" s="248">
        <v>1</v>
      </c>
      <c r="E47" s="38" t="s">
        <v>684</v>
      </c>
      <c r="F47" s="38" t="s">
        <v>71</v>
      </c>
      <c r="G47" s="39" t="s">
        <v>78</v>
      </c>
      <c r="H47" s="40">
        <v>16.82</v>
      </c>
      <c r="I47" s="39">
        <v>2</v>
      </c>
      <c r="J47" s="41">
        <v>75.099999999999994</v>
      </c>
      <c r="K47" s="42"/>
      <c r="L47" s="43">
        <f t="shared" si="0"/>
        <v>1263.182</v>
      </c>
      <c r="M47" s="43">
        <f t="shared" si="1"/>
        <v>0</v>
      </c>
      <c r="N47" s="44">
        <f t="shared" si="2"/>
        <v>0</v>
      </c>
      <c r="O47" s="43">
        <f t="shared" ref="O47" si="40">ROUND(M47*SVS_UR_1_1,2)</f>
        <v>0</v>
      </c>
      <c r="P47" s="41">
        <f t="shared" si="4"/>
        <v>1</v>
      </c>
      <c r="Q47" s="42"/>
      <c r="R47" s="43">
        <f t="shared" si="5"/>
        <v>16.82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 ht="24">
      <c r="A48" s="37">
        <f>MAX($A$11:A47)+1</f>
        <v>38</v>
      </c>
      <c r="B48" s="46" t="s">
        <v>679</v>
      </c>
      <c r="C48" s="248">
        <v>1</v>
      </c>
      <c r="D48" s="248">
        <v>17</v>
      </c>
      <c r="E48" s="38" t="s">
        <v>84</v>
      </c>
      <c r="F48" s="38" t="s">
        <v>69</v>
      </c>
      <c r="G48" s="39" t="s">
        <v>83</v>
      </c>
      <c r="H48" s="40">
        <v>12.31</v>
      </c>
      <c r="I48" s="39">
        <v>3</v>
      </c>
      <c r="J48" s="41">
        <v>112.65</v>
      </c>
      <c r="K48" s="42"/>
      <c r="L48" s="43">
        <f t="shared" si="0"/>
        <v>1386.7215000000001</v>
      </c>
      <c r="M48" s="43">
        <f t="shared" si="1"/>
        <v>0</v>
      </c>
      <c r="N48" s="44">
        <f t="shared" si="2"/>
        <v>0</v>
      </c>
      <c r="O48" s="43">
        <f t="shared" ref="O48" si="41">ROUND(M48*SVS_UR_1_1,2)</f>
        <v>0</v>
      </c>
      <c r="P48" s="41">
        <f t="shared" si="4"/>
        <v>1</v>
      </c>
      <c r="Q48" s="42"/>
      <c r="R48" s="43">
        <f t="shared" si="5"/>
        <v>12.31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679</v>
      </c>
      <c r="C49" s="248">
        <v>-1</v>
      </c>
      <c r="D49" s="248">
        <v>5</v>
      </c>
      <c r="E49" s="38" t="s">
        <v>404</v>
      </c>
      <c r="F49" s="38" t="s">
        <v>72</v>
      </c>
      <c r="G49" s="39" t="s">
        <v>75</v>
      </c>
      <c r="H49" s="40">
        <v>15.22</v>
      </c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s="45" customFormat="1" ht="24">
      <c r="A50" s="37">
        <f>MAX($A$11:A49)+1</f>
        <v>40</v>
      </c>
      <c r="B50" s="46" t="s">
        <v>679</v>
      </c>
      <c r="C50" s="248">
        <v>-1</v>
      </c>
      <c r="D50" s="248">
        <v>4</v>
      </c>
      <c r="E50" s="38" t="s">
        <v>241</v>
      </c>
      <c r="F50" s="38" t="s">
        <v>72</v>
      </c>
      <c r="G50" s="39" t="s">
        <v>42</v>
      </c>
      <c r="H50" s="40">
        <v>18.62</v>
      </c>
      <c r="I50" s="39">
        <v>0.23</v>
      </c>
      <c r="J50" s="41">
        <v>12</v>
      </c>
      <c r="K50" s="42"/>
      <c r="L50" s="43">
        <f t="shared" si="0"/>
        <v>223.44</v>
      </c>
      <c r="M50" s="43">
        <f t="shared" si="1"/>
        <v>0</v>
      </c>
      <c r="N50" s="44">
        <f t="shared" si="2"/>
        <v>0</v>
      </c>
      <c r="O50" s="43">
        <f t="shared" ref="O50" si="42">ROUND(M50*SVS_UR_1_1,2)</f>
        <v>0</v>
      </c>
      <c r="P50" s="138"/>
      <c r="Q50" s="138"/>
      <c r="R50" s="138"/>
      <c r="S50" s="138"/>
      <c r="T50" s="138"/>
      <c r="U50" s="138"/>
    </row>
    <row r="51" spans="1:21" s="45" customFormat="1" ht="24">
      <c r="A51" s="37">
        <f>MAX($A$11:A50)+1</f>
        <v>41</v>
      </c>
      <c r="B51" s="46" t="s">
        <v>679</v>
      </c>
      <c r="C51" s="248">
        <v>-1</v>
      </c>
      <c r="D51" s="248">
        <v>3</v>
      </c>
      <c r="E51" s="38" t="s">
        <v>84</v>
      </c>
      <c r="F51" s="38" t="s">
        <v>74</v>
      </c>
      <c r="G51" s="39" t="s">
        <v>83</v>
      </c>
      <c r="H51" s="40">
        <v>3.36</v>
      </c>
      <c r="I51" s="39">
        <v>3</v>
      </c>
      <c r="J51" s="41">
        <v>112.65</v>
      </c>
      <c r="K51" s="42"/>
      <c r="L51" s="43">
        <f t="shared" si="0"/>
        <v>378.50400000000002</v>
      </c>
      <c r="M51" s="43">
        <f t="shared" si="1"/>
        <v>0</v>
      </c>
      <c r="N51" s="44">
        <f t="shared" si="2"/>
        <v>0</v>
      </c>
      <c r="O51" s="43">
        <f t="shared" ref="O51" si="43">ROUND(M51*SVS_UR_1_1,2)</f>
        <v>0</v>
      </c>
      <c r="P51" s="41">
        <f t="shared" si="4"/>
        <v>1</v>
      </c>
      <c r="Q51" s="42"/>
      <c r="R51" s="43">
        <f t="shared" si="5"/>
        <v>3.36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 ht="24">
      <c r="A52" s="37">
        <f>MAX($A$11:A51)+1</f>
        <v>42</v>
      </c>
      <c r="B52" s="46" t="s">
        <v>679</v>
      </c>
      <c r="C52" s="248">
        <v>-1</v>
      </c>
      <c r="D52" s="248">
        <v>2</v>
      </c>
      <c r="E52" s="38" t="s">
        <v>685</v>
      </c>
      <c r="F52" s="38" t="s">
        <v>72</v>
      </c>
      <c r="G52" s="39" t="s">
        <v>75</v>
      </c>
      <c r="H52" s="40">
        <v>37.82</v>
      </c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</row>
    <row r="53" spans="1:21" s="45" customFormat="1" ht="24">
      <c r="A53" s="37">
        <f>MAX($A$11:A52)+1</f>
        <v>43</v>
      </c>
      <c r="B53" s="46" t="s">
        <v>679</v>
      </c>
      <c r="C53" s="248">
        <v>-1</v>
      </c>
      <c r="D53" s="248">
        <v>1</v>
      </c>
      <c r="E53" s="38" t="s">
        <v>147</v>
      </c>
      <c r="F53" s="38" t="s">
        <v>72</v>
      </c>
      <c r="G53" s="39" t="s">
        <v>42</v>
      </c>
      <c r="H53" s="40">
        <v>19.559999999999999</v>
      </c>
      <c r="I53" s="39">
        <v>0.23</v>
      </c>
      <c r="J53" s="41">
        <v>12</v>
      </c>
      <c r="K53" s="42"/>
      <c r="L53" s="43">
        <f t="shared" si="0"/>
        <v>234.71999999999997</v>
      </c>
      <c r="M53" s="43">
        <f t="shared" si="1"/>
        <v>0</v>
      </c>
      <c r="N53" s="44">
        <f t="shared" si="2"/>
        <v>0</v>
      </c>
      <c r="O53" s="43">
        <f t="shared" ref="O53" si="44">ROUND(M53*SVS_UR_1_1,2)</f>
        <v>0</v>
      </c>
      <c r="P53" s="138"/>
      <c r="Q53" s="138"/>
      <c r="R53" s="138"/>
      <c r="S53" s="138"/>
      <c r="T53" s="138"/>
      <c r="U53" s="138"/>
    </row>
    <row r="54" spans="1:21" s="45" customFormat="1">
      <c r="A54" s="195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</row>
    <row r="55" spans="1:21">
      <c r="I55" s="98"/>
      <c r="L55" s="49"/>
    </row>
    <row r="56" spans="1:21">
      <c r="A56" s="52"/>
      <c r="B56" s="53"/>
      <c r="C56" s="54" t="str">
        <f>"weil "&amp;COUNTA($A:$A)-SUBTOTAL(103,$A:$A)&amp;" Zeile(n) Ausgeblendet"</f>
        <v>weil 0 Zeile(n) Ausgeblendet</v>
      </c>
      <c r="D56" s="53" t="str">
        <f>"oder Abgefiltert sind, Teilsummen:"</f>
        <v>oder Abgefiltert sind, Teilsummen:</v>
      </c>
      <c r="E56" s="54"/>
      <c r="F56" s="54"/>
      <c r="G56" s="55"/>
      <c r="H56" s="56">
        <f>SUBTOTAL(109,H11:H53)</f>
        <v>1283.2499999999998</v>
      </c>
      <c r="I56" s="101"/>
      <c r="J56" s="96" t="s">
        <v>938</v>
      </c>
      <c r="K56" s="57">
        <f>SUBTOTAL(103,I11:I53)</f>
        <v>38</v>
      </c>
      <c r="L56" s="56">
        <f>SUBTOTAL(109,L11:L53)</f>
        <v>147732.88310000001</v>
      </c>
      <c r="M56" s="56">
        <f>SUBTOTAL(109,M11:M53)</f>
        <v>0</v>
      </c>
      <c r="N56" s="58"/>
      <c r="O56" s="56">
        <f>SUBTOTAL(109,O11:O53)</f>
        <v>0</v>
      </c>
    </row>
    <row r="57" spans="1:21">
      <c r="H57" s="59"/>
      <c r="I57" s="98"/>
      <c r="L57" s="49"/>
    </row>
    <row r="58" spans="1:21">
      <c r="A58" s="60" t="s">
        <v>23</v>
      </c>
      <c r="B58" s="60"/>
      <c r="C58" s="61"/>
      <c r="D58" s="62"/>
      <c r="E58" s="62"/>
      <c r="F58" s="63"/>
      <c r="G58" s="64"/>
      <c r="H58" s="65"/>
      <c r="I58" s="99"/>
      <c r="J58" s="99"/>
      <c r="K58" s="65"/>
      <c r="L58" s="65"/>
      <c r="M58" s="65"/>
      <c r="N58" s="65"/>
      <c r="O58" s="65"/>
    </row>
    <row r="59" spans="1:21" ht="6" customHeight="1">
      <c r="A59" s="60"/>
      <c r="B59" s="60"/>
      <c r="C59" s="61"/>
      <c r="D59" s="62"/>
      <c r="E59" s="62"/>
      <c r="F59" s="63"/>
      <c r="G59" s="64"/>
      <c r="H59" s="65"/>
      <c r="I59" s="99"/>
      <c r="J59" s="99"/>
      <c r="K59" s="65"/>
      <c r="L59" s="65"/>
      <c r="M59" s="65"/>
      <c r="N59" s="65"/>
      <c r="O59" s="65"/>
    </row>
    <row r="60" spans="1:21">
      <c r="A60" s="47" t="s">
        <v>24</v>
      </c>
      <c r="B60" s="47" t="s">
        <v>25</v>
      </c>
      <c r="D60" s="29" t="s">
        <v>26</v>
      </c>
      <c r="E60" s="66" t="s">
        <v>27</v>
      </c>
      <c r="J60" s="29"/>
      <c r="K60" s="49"/>
      <c r="L60" s="49"/>
      <c r="M60" s="49"/>
      <c r="N60" s="49"/>
      <c r="O60" s="49"/>
    </row>
    <row r="61" spans="1:21">
      <c r="A61" s="47" t="s">
        <v>12</v>
      </c>
      <c r="B61" s="47" t="s">
        <v>28</v>
      </c>
      <c r="D61" s="29" t="s">
        <v>29</v>
      </c>
      <c r="E61" s="66" t="s">
        <v>30</v>
      </c>
      <c r="J61" s="29"/>
      <c r="K61" s="49"/>
      <c r="L61" s="49"/>
      <c r="M61" s="49"/>
      <c r="N61" s="49"/>
      <c r="O61" s="49"/>
    </row>
    <row r="62" spans="1:21">
      <c r="A62" s="47" t="s">
        <v>31</v>
      </c>
      <c r="B62" s="47" t="s">
        <v>32</v>
      </c>
      <c r="D62" s="62" t="s">
        <v>48</v>
      </c>
      <c r="E62" s="67" t="s">
        <v>49</v>
      </c>
      <c r="J62" s="29"/>
      <c r="K62" s="49"/>
      <c r="L62" s="49"/>
      <c r="M62" s="49"/>
      <c r="N62" s="49"/>
      <c r="O62" s="49"/>
    </row>
    <row r="63" spans="1:21">
      <c r="A63" s="47" t="s">
        <v>33</v>
      </c>
      <c r="B63" s="47" t="s">
        <v>34</v>
      </c>
      <c r="D63" s="68" t="s">
        <v>35</v>
      </c>
      <c r="E63" s="48" t="s">
        <v>36</v>
      </c>
      <c r="J63" s="29"/>
      <c r="K63" s="49"/>
      <c r="L63" s="49"/>
      <c r="M63" s="49"/>
      <c r="N63" s="49"/>
      <c r="O63" s="49"/>
    </row>
    <row r="64" spans="1:21">
      <c r="J64" s="29"/>
      <c r="K64" s="49"/>
      <c r="L64" s="49"/>
      <c r="M64" s="49"/>
      <c r="N64" s="49"/>
      <c r="O64" s="49"/>
    </row>
    <row r="65" spans="9:15">
      <c r="I65" s="97"/>
      <c r="J65" s="97"/>
      <c r="K65" s="24"/>
      <c r="L65" s="24"/>
      <c r="M65" s="24"/>
      <c r="N65" s="24"/>
      <c r="O65" s="24"/>
    </row>
  </sheetData>
  <sheetProtection algorithmName="SHA-512" hashValue="cOX34UCXFdWm1mTKI3PDzs7Y5b7TdQtMAAcYDvSqJxWQwXbssl58j4EsTjxl7Mw7vxrgDY/HGDHKeZmsMwj/qw==" saltValue="362qwjynd+ssLx7Y4Vh+HQ==" spinCount="100000" sheet="1" objects="1" scenarios="1" formatColumns="0" formatRows="0" autoFilter="0"/>
  <autoFilter ref="A9:U53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23" priority="3">
      <formula>$A$1&lt;&gt;""</formula>
    </cfRule>
  </conditionalFormatting>
  <conditionalFormatting sqref="A56:O56">
    <cfRule type="expression" dxfId="122" priority="2">
      <formula>IF(SUBTOTAL(103,$A:$A)=COUNTA($A:$A),TRUE,FALSE)</formula>
    </cfRule>
  </conditionalFormatting>
  <conditionalFormatting sqref="B11:H12 B13:I40 B41:H41 B42:I48 B49:H49 B50:I51 B52:H52 B53:I53">
    <cfRule type="expression" dxfId="121" priority="4">
      <formula>AND(NOT(ISBLANK($E$8)),SEARCH($E$8,$B11&amp;$C11&amp;$D11&amp;$E11&amp;$F11&amp;$G11&amp;$H11))</formula>
    </cfRule>
    <cfRule type="expression" dxfId="120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19" priority="1">
      <formula>F4&lt;&gt;""</formula>
    </cfRule>
  </conditionalFormatting>
  <conditionalFormatting sqref="K4">
    <cfRule type="expression" dxfId="118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5901-8E7C-43A1-86B1-5AB669B627D5}">
  <sheetPr>
    <tabColor theme="5" tint="0.59999389629810485"/>
    <pageSetUpPr fitToPage="1"/>
  </sheetPr>
  <dimension ref="A1:U86"/>
  <sheetViews>
    <sheetView showGridLines="0" zoomScale="115" zoomScaleNormal="115" workbookViewId="0">
      <pane ySplit="10" topLeftCell="A23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IF(OR(COUNTIF(K11:K74,"&gt;0")&lt;&gt;COUNT(I11:I74),$O$5=""),"Das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686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934</v>
      </c>
      <c r="C5" s="241"/>
      <c r="D5" s="205" t="s">
        <v>46</v>
      </c>
      <c r="E5" s="209" t="str" cm="1">
        <f t="array" aca="1" ref="E5" ca="1">MID(CELL("dateiname",A2),FIND("]",CELL("dateiname",A2))+7,2)</f>
        <v>13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180</v>
      </c>
      <c r="P6" s="227"/>
      <c r="Q6" s="227"/>
      <c r="R6" s="227"/>
      <c r="S6" s="227"/>
      <c r="T6" s="224" t="s">
        <v>376</v>
      </c>
      <c r="U6" s="225">
        <v>13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COUNTA(I11:I74)</f>
        <v>61</v>
      </c>
      <c r="P7" s="227"/>
      <c r="Q7" s="227"/>
      <c r="R7" s="227"/>
      <c r="S7" s="227"/>
      <c r="T7" s="226" t="s">
        <v>329</v>
      </c>
      <c r="U7" s="229">
        <f>COUNTA(P11:P74)</f>
        <v>59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SUM(H11:H74)</f>
        <v>1714.33</v>
      </c>
      <c r="I10" s="201"/>
      <c r="J10" s="200" t="s">
        <v>59</v>
      </c>
      <c r="K10" s="202">
        <f>IFERROR(L10/M10,0)</f>
        <v>0</v>
      </c>
      <c r="L10" s="203">
        <f>SUM(L11:L74)</f>
        <v>210348.09599999996</v>
      </c>
      <c r="M10" s="203">
        <f>SUM(M11:M74)</f>
        <v>0</v>
      </c>
      <c r="N10" s="199"/>
      <c r="O10" s="203">
        <f>SUM(O11:O74)</f>
        <v>0</v>
      </c>
      <c r="P10" s="200" t="s">
        <v>59</v>
      </c>
      <c r="Q10" s="202">
        <f>IFERROR(R10/S10,0)</f>
        <v>0</v>
      </c>
      <c r="R10" s="203">
        <f>SUM(R11:R74)</f>
        <v>1610.0800000000002</v>
      </c>
      <c r="S10" s="203">
        <f>SUM(S11:S74)</f>
        <v>0</v>
      </c>
      <c r="T10" s="199"/>
      <c r="U10" s="203">
        <f>SUM(U11:U74)</f>
        <v>0</v>
      </c>
    </row>
    <row r="11" spans="1:21" s="45" customFormat="1" ht="24">
      <c r="A11" s="37">
        <v>1</v>
      </c>
      <c r="B11" s="46" t="s">
        <v>686</v>
      </c>
      <c r="C11" s="248">
        <v>0</v>
      </c>
      <c r="D11" s="248">
        <v>27</v>
      </c>
      <c r="E11" s="38" t="s">
        <v>365</v>
      </c>
      <c r="F11" s="38" t="s">
        <v>71</v>
      </c>
      <c r="G11" s="39" t="s">
        <v>65</v>
      </c>
      <c r="H11" s="40">
        <v>69.34</v>
      </c>
      <c r="I11" s="39">
        <v>3</v>
      </c>
      <c r="J11" s="41">
        <v>112.65</v>
      </c>
      <c r="K11" s="42"/>
      <c r="L11" s="43">
        <f t="shared" ref="L11:L73" si="0">H11*J11</f>
        <v>7811.1510000000007</v>
      </c>
      <c r="M11" s="43">
        <f t="shared" ref="M11:M73" si="1">IFERROR(L11/K11,0)</f>
        <v>0</v>
      </c>
      <c r="N11" s="44">
        <f t="shared" ref="N11:N73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73" si="5">H11*P11</f>
        <v>69.34</v>
      </c>
      <c r="S11" s="43">
        <f t="shared" ref="S11:S73" si="6">IFERROR(R11/Q11,0)</f>
        <v>0</v>
      </c>
      <c r="T11" s="44">
        <f t="shared" ref="T11:T73" si="7">IF(U11&gt;0,U11/P11,0)</f>
        <v>0</v>
      </c>
      <c r="U11" s="43" cm="1">
        <f t="array" ref="U11">ROUND(S11*SVS_GrR_1_1,2)</f>
        <v>0</v>
      </c>
    </row>
    <row r="12" spans="1:21" s="45" customFormat="1" ht="24">
      <c r="A12" s="37">
        <f>MAX($A$11:A11)+1</f>
        <v>2</v>
      </c>
      <c r="B12" s="46" t="s">
        <v>686</v>
      </c>
      <c r="C12" s="248">
        <v>0</v>
      </c>
      <c r="D12" s="248">
        <v>26</v>
      </c>
      <c r="E12" s="38" t="s">
        <v>365</v>
      </c>
      <c r="F12" s="38" t="s">
        <v>71</v>
      </c>
      <c r="G12" s="39" t="s">
        <v>65</v>
      </c>
      <c r="H12" s="40">
        <v>69.34</v>
      </c>
      <c r="I12" s="39">
        <v>3</v>
      </c>
      <c r="J12" s="41">
        <v>112.65</v>
      </c>
      <c r="K12" s="42"/>
      <c r="L12" s="43">
        <f t="shared" si="0"/>
        <v>7811.1510000000007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69.34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 ht="24">
      <c r="A13" s="37">
        <f>MAX($A$11:A12)+1</f>
        <v>3</v>
      </c>
      <c r="B13" s="46" t="s">
        <v>686</v>
      </c>
      <c r="C13" s="248">
        <v>0</v>
      </c>
      <c r="D13" s="248">
        <v>25</v>
      </c>
      <c r="E13" s="38" t="s">
        <v>365</v>
      </c>
      <c r="F13" s="38" t="s">
        <v>71</v>
      </c>
      <c r="G13" s="39" t="s">
        <v>65</v>
      </c>
      <c r="H13" s="40">
        <v>69.83</v>
      </c>
      <c r="I13" s="39">
        <v>3</v>
      </c>
      <c r="J13" s="41">
        <v>112.65</v>
      </c>
      <c r="K13" s="42"/>
      <c r="L13" s="43">
        <f t="shared" si="0"/>
        <v>7866.3495000000003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73" si="9">IF(I13&gt;=1,1,0)</f>
        <v>1</v>
      </c>
      <c r="Q13" s="42"/>
      <c r="R13" s="43">
        <f t="shared" si="5"/>
        <v>69.83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 ht="24">
      <c r="A14" s="37">
        <f>MAX($A$11:A13)+1</f>
        <v>4</v>
      </c>
      <c r="B14" s="46" t="s">
        <v>686</v>
      </c>
      <c r="C14" s="248">
        <v>0</v>
      </c>
      <c r="D14" s="248">
        <v>24</v>
      </c>
      <c r="E14" s="38" t="s">
        <v>372</v>
      </c>
      <c r="F14" s="38" t="s">
        <v>71</v>
      </c>
      <c r="G14" s="39" t="s">
        <v>37</v>
      </c>
      <c r="H14" s="40">
        <v>7.78</v>
      </c>
      <c r="I14" s="39">
        <v>1</v>
      </c>
      <c r="J14" s="41">
        <v>40.18</v>
      </c>
      <c r="K14" s="42"/>
      <c r="L14" s="43">
        <f t="shared" si="0"/>
        <v>312.60040000000004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7.78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 ht="24">
      <c r="A15" s="37">
        <f>MAX($A$11:A14)+1</f>
        <v>5</v>
      </c>
      <c r="B15" s="46" t="s">
        <v>686</v>
      </c>
      <c r="C15" s="248">
        <v>0</v>
      </c>
      <c r="D15" s="248">
        <v>23</v>
      </c>
      <c r="E15" s="38" t="s">
        <v>82</v>
      </c>
      <c r="F15" s="38" t="s">
        <v>71</v>
      </c>
      <c r="G15" s="39" t="s">
        <v>81</v>
      </c>
      <c r="H15" s="40">
        <v>83.22</v>
      </c>
      <c r="I15" s="39">
        <v>5</v>
      </c>
      <c r="J15" s="41">
        <v>187.75</v>
      </c>
      <c r="K15" s="42"/>
      <c r="L15" s="43">
        <f t="shared" si="0"/>
        <v>15624.555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83.22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686</v>
      </c>
      <c r="C16" s="248">
        <v>0</v>
      </c>
      <c r="D16" s="248">
        <v>22</v>
      </c>
      <c r="E16" s="38" t="s">
        <v>687</v>
      </c>
      <c r="F16" s="38" t="s">
        <v>71</v>
      </c>
      <c r="G16" s="39" t="s">
        <v>81</v>
      </c>
      <c r="H16" s="40">
        <v>16.54</v>
      </c>
      <c r="I16" s="39">
        <v>5</v>
      </c>
      <c r="J16" s="41">
        <v>187.75</v>
      </c>
      <c r="K16" s="42"/>
      <c r="L16" s="43">
        <f t="shared" si="0"/>
        <v>3105.3849999999998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16.54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686</v>
      </c>
      <c r="C17" s="248">
        <v>0</v>
      </c>
      <c r="D17" s="248">
        <v>21</v>
      </c>
      <c r="E17" s="38" t="s">
        <v>84</v>
      </c>
      <c r="F17" s="38" t="s">
        <v>522</v>
      </c>
      <c r="G17" s="39" t="s">
        <v>83</v>
      </c>
      <c r="H17" s="40">
        <v>5.67</v>
      </c>
      <c r="I17" s="39">
        <v>5</v>
      </c>
      <c r="J17" s="41">
        <v>187.75</v>
      </c>
      <c r="K17" s="42"/>
      <c r="L17" s="43">
        <f t="shared" si="0"/>
        <v>1064.5425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5.67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 ht="24">
      <c r="A18" s="37">
        <f>MAX($A$11:A17)+1</f>
        <v>8</v>
      </c>
      <c r="B18" s="46" t="s">
        <v>686</v>
      </c>
      <c r="C18" s="248">
        <v>0</v>
      </c>
      <c r="D18" s="248">
        <v>20</v>
      </c>
      <c r="E18" s="38" t="s">
        <v>84</v>
      </c>
      <c r="F18" s="38" t="s">
        <v>522</v>
      </c>
      <c r="G18" s="39" t="s">
        <v>83</v>
      </c>
      <c r="H18" s="40">
        <v>5.69</v>
      </c>
      <c r="I18" s="39">
        <v>5</v>
      </c>
      <c r="J18" s="41">
        <v>187.75</v>
      </c>
      <c r="K18" s="42"/>
      <c r="L18" s="43">
        <f t="shared" si="0"/>
        <v>1068.2975000000001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5.69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686</v>
      </c>
      <c r="C19" s="248">
        <v>0</v>
      </c>
      <c r="D19" s="248">
        <v>19</v>
      </c>
      <c r="E19" s="38" t="s">
        <v>221</v>
      </c>
      <c r="F19" s="38" t="s">
        <v>522</v>
      </c>
      <c r="G19" s="39" t="s">
        <v>81</v>
      </c>
      <c r="H19" s="40">
        <v>44.01</v>
      </c>
      <c r="I19" s="39">
        <v>5</v>
      </c>
      <c r="J19" s="41">
        <v>187.75</v>
      </c>
      <c r="K19" s="42"/>
      <c r="L19" s="43">
        <f t="shared" si="0"/>
        <v>8262.8775000000005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44.01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686</v>
      </c>
      <c r="C20" s="248">
        <v>0</v>
      </c>
      <c r="D20" s="248">
        <v>18</v>
      </c>
      <c r="E20" s="38" t="s">
        <v>239</v>
      </c>
      <c r="F20" s="38" t="s">
        <v>71</v>
      </c>
      <c r="G20" s="39" t="s">
        <v>78</v>
      </c>
      <c r="H20" s="40">
        <v>22.97</v>
      </c>
      <c r="I20" s="39">
        <v>2</v>
      </c>
      <c r="J20" s="41">
        <v>75.099999999999994</v>
      </c>
      <c r="K20" s="42"/>
      <c r="L20" s="43">
        <f t="shared" si="0"/>
        <v>1725.0469999999998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22.97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686</v>
      </c>
      <c r="C21" s="248">
        <v>0</v>
      </c>
      <c r="D21" s="248">
        <v>17</v>
      </c>
      <c r="E21" s="38" t="s">
        <v>84</v>
      </c>
      <c r="F21" s="38" t="s">
        <v>71</v>
      </c>
      <c r="G21" s="39" t="s">
        <v>83</v>
      </c>
      <c r="H21" s="40">
        <v>0.51</v>
      </c>
      <c r="I21" s="39">
        <v>5</v>
      </c>
      <c r="J21" s="41">
        <v>187.75</v>
      </c>
      <c r="K21" s="42"/>
      <c r="L21" s="43">
        <f t="shared" si="0"/>
        <v>95.752499999999998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9"/>
        <v>1</v>
      </c>
      <c r="Q21" s="42"/>
      <c r="R21" s="43">
        <f t="shared" si="5"/>
        <v>0.51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686</v>
      </c>
      <c r="C22" s="248">
        <v>0</v>
      </c>
      <c r="D22" s="248">
        <v>16</v>
      </c>
      <c r="E22" s="38" t="s">
        <v>82</v>
      </c>
      <c r="F22" s="38" t="s">
        <v>71</v>
      </c>
      <c r="G22" s="39" t="s">
        <v>81</v>
      </c>
      <c r="H22" s="40">
        <v>10.26</v>
      </c>
      <c r="I22" s="39">
        <v>5</v>
      </c>
      <c r="J22" s="41">
        <v>187.75</v>
      </c>
      <c r="K22" s="42"/>
      <c r="L22" s="43">
        <f t="shared" si="0"/>
        <v>1926.3150000000001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10.26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686</v>
      </c>
      <c r="C23" s="248">
        <v>0</v>
      </c>
      <c r="D23" s="248">
        <v>15</v>
      </c>
      <c r="E23" s="38" t="s">
        <v>146</v>
      </c>
      <c r="F23" s="38" t="s">
        <v>71</v>
      </c>
      <c r="G23" s="39" t="s">
        <v>88</v>
      </c>
      <c r="H23" s="40">
        <v>1.6</v>
      </c>
      <c r="I23" s="39">
        <v>5</v>
      </c>
      <c r="J23" s="41">
        <v>187.75</v>
      </c>
      <c r="K23" s="42"/>
      <c r="L23" s="43">
        <f t="shared" si="0"/>
        <v>300.40000000000003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41">
        <f t="shared" si="9"/>
        <v>1</v>
      </c>
      <c r="Q23" s="42"/>
      <c r="R23" s="43">
        <f t="shared" si="5"/>
        <v>1.6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686</v>
      </c>
      <c r="C24" s="248">
        <v>0</v>
      </c>
      <c r="D24" s="248">
        <v>14</v>
      </c>
      <c r="E24" s="38" t="s">
        <v>368</v>
      </c>
      <c r="F24" s="38" t="s">
        <v>71</v>
      </c>
      <c r="G24" s="39" t="s">
        <v>88</v>
      </c>
      <c r="H24" s="40">
        <v>1.1299999999999999</v>
      </c>
      <c r="I24" s="39">
        <v>5</v>
      </c>
      <c r="J24" s="41">
        <v>187.75</v>
      </c>
      <c r="K24" s="42"/>
      <c r="L24" s="43">
        <f t="shared" si="0"/>
        <v>212.15749999999997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9"/>
        <v>1</v>
      </c>
      <c r="Q24" s="42"/>
      <c r="R24" s="43">
        <f t="shared" si="5"/>
        <v>1.1299999999999999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686</v>
      </c>
      <c r="C25" s="248">
        <v>0</v>
      </c>
      <c r="D25" s="248">
        <v>13</v>
      </c>
      <c r="E25" s="38" t="s">
        <v>146</v>
      </c>
      <c r="F25" s="38" t="s">
        <v>71</v>
      </c>
      <c r="G25" s="39" t="s">
        <v>88</v>
      </c>
      <c r="H25" s="40">
        <v>1.6</v>
      </c>
      <c r="I25" s="39">
        <v>5</v>
      </c>
      <c r="J25" s="41">
        <v>187.75</v>
      </c>
      <c r="K25" s="42"/>
      <c r="L25" s="43">
        <f t="shared" si="0"/>
        <v>300.40000000000003</v>
      </c>
      <c r="M25" s="43">
        <f t="shared" si="1"/>
        <v>0</v>
      </c>
      <c r="N25" s="44">
        <f t="shared" si="2"/>
        <v>0</v>
      </c>
      <c r="O25" s="43">
        <f t="shared" ref="O25" si="21">ROUND(M25*SVS_UR_1_1,2)</f>
        <v>0</v>
      </c>
      <c r="P25" s="41">
        <f t="shared" si="9"/>
        <v>1</v>
      </c>
      <c r="Q25" s="42"/>
      <c r="R25" s="43">
        <f t="shared" si="5"/>
        <v>1.6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686</v>
      </c>
      <c r="C26" s="248">
        <v>0</v>
      </c>
      <c r="D26" s="248">
        <v>11</v>
      </c>
      <c r="E26" s="38" t="s">
        <v>510</v>
      </c>
      <c r="F26" s="38" t="s">
        <v>71</v>
      </c>
      <c r="G26" s="39" t="s">
        <v>81</v>
      </c>
      <c r="H26" s="40">
        <v>4.5599999999999996</v>
      </c>
      <c r="I26" s="39">
        <v>5</v>
      </c>
      <c r="J26" s="41">
        <v>187.75</v>
      </c>
      <c r="K26" s="42"/>
      <c r="L26" s="43">
        <f t="shared" si="0"/>
        <v>856.13999999999987</v>
      </c>
      <c r="M26" s="43">
        <f t="shared" si="1"/>
        <v>0</v>
      </c>
      <c r="N26" s="44">
        <f t="shared" si="2"/>
        <v>0</v>
      </c>
      <c r="O26" s="43">
        <f t="shared" ref="O26" si="22">ROUND(M26*SVS_UR_1_1,2)</f>
        <v>0</v>
      </c>
      <c r="P26" s="41">
        <f t="shared" si="9"/>
        <v>1</v>
      </c>
      <c r="Q26" s="42"/>
      <c r="R26" s="43">
        <f t="shared" si="5"/>
        <v>4.5599999999999996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686</v>
      </c>
      <c r="C27" s="248">
        <v>0</v>
      </c>
      <c r="D27" s="248">
        <v>10</v>
      </c>
      <c r="E27" s="38" t="s">
        <v>264</v>
      </c>
      <c r="F27" s="38" t="s">
        <v>71</v>
      </c>
      <c r="G27" s="39" t="s">
        <v>78</v>
      </c>
      <c r="H27" s="40">
        <v>16.010000000000002</v>
      </c>
      <c r="I27" s="39">
        <v>2</v>
      </c>
      <c r="J27" s="41">
        <v>75.099999999999994</v>
      </c>
      <c r="K27" s="42"/>
      <c r="L27" s="43">
        <f t="shared" si="0"/>
        <v>1202.3510000000001</v>
      </c>
      <c r="M27" s="43">
        <f t="shared" si="1"/>
        <v>0</v>
      </c>
      <c r="N27" s="44">
        <f t="shared" si="2"/>
        <v>0</v>
      </c>
      <c r="O27" s="43">
        <f t="shared" ref="O27" si="23">ROUND(M27*SVS_UR_1_1,2)</f>
        <v>0</v>
      </c>
      <c r="P27" s="41">
        <f t="shared" si="9"/>
        <v>1</v>
      </c>
      <c r="Q27" s="42"/>
      <c r="R27" s="43">
        <f t="shared" si="5"/>
        <v>16.010000000000002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686</v>
      </c>
      <c r="C28" s="248">
        <v>0</v>
      </c>
      <c r="D28" s="248">
        <v>9</v>
      </c>
      <c r="E28" s="38" t="s">
        <v>211</v>
      </c>
      <c r="F28" s="38" t="s">
        <v>71</v>
      </c>
      <c r="G28" s="39" t="s">
        <v>80</v>
      </c>
      <c r="H28" s="40">
        <v>28.29</v>
      </c>
      <c r="I28" s="39">
        <v>2</v>
      </c>
      <c r="J28" s="41">
        <v>75.099999999999994</v>
      </c>
      <c r="K28" s="42"/>
      <c r="L28" s="43">
        <f t="shared" si="0"/>
        <v>2124.5789999999997</v>
      </c>
      <c r="M28" s="43">
        <f t="shared" si="1"/>
        <v>0</v>
      </c>
      <c r="N28" s="44">
        <f t="shared" si="2"/>
        <v>0</v>
      </c>
      <c r="O28" s="43">
        <f t="shared" ref="O28" si="24">ROUND(M28*SVS_UR_1_1,2)</f>
        <v>0</v>
      </c>
      <c r="P28" s="41">
        <f t="shared" si="9"/>
        <v>1</v>
      </c>
      <c r="Q28" s="42"/>
      <c r="R28" s="43">
        <f t="shared" si="5"/>
        <v>28.29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686</v>
      </c>
      <c r="C29" s="248">
        <v>0</v>
      </c>
      <c r="D29" s="248">
        <v>8</v>
      </c>
      <c r="E29" s="38" t="s">
        <v>688</v>
      </c>
      <c r="F29" s="38" t="s">
        <v>71</v>
      </c>
      <c r="G29" s="39" t="s">
        <v>37</v>
      </c>
      <c r="H29" s="40">
        <v>12.18</v>
      </c>
      <c r="I29" s="39">
        <v>1</v>
      </c>
      <c r="J29" s="41">
        <v>40.18</v>
      </c>
      <c r="K29" s="42"/>
      <c r="L29" s="43">
        <f t="shared" si="0"/>
        <v>489.39240000000001</v>
      </c>
      <c r="M29" s="43">
        <f t="shared" si="1"/>
        <v>0</v>
      </c>
      <c r="N29" s="44">
        <f t="shared" si="2"/>
        <v>0</v>
      </c>
      <c r="O29" s="43">
        <f t="shared" ref="O29" si="25">ROUND(M29*SVS_UR_1_1,2)</f>
        <v>0</v>
      </c>
      <c r="P29" s="41">
        <f t="shared" si="9"/>
        <v>1</v>
      </c>
      <c r="Q29" s="42"/>
      <c r="R29" s="43">
        <f t="shared" si="5"/>
        <v>12.18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686</v>
      </c>
      <c r="C30" s="248">
        <v>0</v>
      </c>
      <c r="D30" s="248">
        <v>7</v>
      </c>
      <c r="E30" s="38" t="s">
        <v>145</v>
      </c>
      <c r="F30" s="38" t="s">
        <v>71</v>
      </c>
      <c r="G30" s="39" t="s">
        <v>37</v>
      </c>
      <c r="H30" s="40">
        <v>21.52</v>
      </c>
      <c r="I30" s="39">
        <v>1</v>
      </c>
      <c r="J30" s="41">
        <v>40.18</v>
      </c>
      <c r="K30" s="42"/>
      <c r="L30" s="43">
        <f t="shared" si="0"/>
        <v>864.67359999999996</v>
      </c>
      <c r="M30" s="43">
        <f t="shared" si="1"/>
        <v>0</v>
      </c>
      <c r="N30" s="44">
        <f t="shared" si="2"/>
        <v>0</v>
      </c>
      <c r="O30" s="43">
        <f t="shared" ref="O30" si="26">ROUND(M30*SVS_UR_1_1,2)</f>
        <v>0</v>
      </c>
      <c r="P30" s="41">
        <f t="shared" si="9"/>
        <v>1</v>
      </c>
      <c r="Q30" s="42"/>
      <c r="R30" s="43">
        <f t="shared" si="5"/>
        <v>21.52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686</v>
      </c>
      <c r="C31" s="248">
        <v>0</v>
      </c>
      <c r="D31" s="248">
        <v>6</v>
      </c>
      <c r="E31" s="38" t="s">
        <v>98</v>
      </c>
      <c r="F31" s="38" t="s">
        <v>71</v>
      </c>
      <c r="G31" s="39" t="s">
        <v>97</v>
      </c>
      <c r="H31" s="40">
        <v>59.9</v>
      </c>
      <c r="I31" s="39">
        <v>5</v>
      </c>
      <c r="J31" s="41">
        <v>187.75</v>
      </c>
      <c r="K31" s="42"/>
      <c r="L31" s="43">
        <f t="shared" si="0"/>
        <v>11246.225</v>
      </c>
      <c r="M31" s="43">
        <f t="shared" si="1"/>
        <v>0</v>
      </c>
      <c r="N31" s="44">
        <f t="shared" si="2"/>
        <v>0</v>
      </c>
      <c r="O31" s="43">
        <f t="shared" ref="O31" si="27">ROUND(M31*SVS_UR_1_1,2)</f>
        <v>0</v>
      </c>
      <c r="P31" s="41">
        <f t="shared" si="9"/>
        <v>1</v>
      </c>
      <c r="Q31" s="42"/>
      <c r="R31" s="43">
        <f t="shared" si="5"/>
        <v>59.9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686</v>
      </c>
      <c r="C32" s="248">
        <v>0</v>
      </c>
      <c r="D32" s="248">
        <v>5</v>
      </c>
      <c r="E32" s="38" t="s">
        <v>54</v>
      </c>
      <c r="F32" s="38" t="s">
        <v>71</v>
      </c>
      <c r="G32" s="39" t="s">
        <v>81</v>
      </c>
      <c r="H32" s="40">
        <v>6.05</v>
      </c>
      <c r="I32" s="39">
        <v>5</v>
      </c>
      <c r="J32" s="41">
        <v>187.75</v>
      </c>
      <c r="K32" s="42"/>
      <c r="L32" s="43">
        <f t="shared" si="0"/>
        <v>1135.8875</v>
      </c>
      <c r="M32" s="43">
        <f t="shared" si="1"/>
        <v>0</v>
      </c>
      <c r="N32" s="44">
        <f t="shared" si="2"/>
        <v>0</v>
      </c>
      <c r="O32" s="43">
        <f t="shared" ref="O32" si="28">ROUND(M32*SVS_UR_1_1,2)</f>
        <v>0</v>
      </c>
      <c r="P32" s="41">
        <f t="shared" si="9"/>
        <v>1</v>
      </c>
      <c r="Q32" s="42"/>
      <c r="R32" s="43">
        <f t="shared" si="5"/>
        <v>6.05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686</v>
      </c>
      <c r="C33" s="248">
        <v>0</v>
      </c>
      <c r="D33" s="248">
        <v>4</v>
      </c>
      <c r="E33" s="38" t="s">
        <v>242</v>
      </c>
      <c r="F33" s="38" t="s">
        <v>71</v>
      </c>
      <c r="G33" s="39" t="s">
        <v>94</v>
      </c>
      <c r="H33" s="40">
        <v>7.14</v>
      </c>
      <c r="I33" s="39">
        <v>5</v>
      </c>
      <c r="J33" s="41">
        <v>187.75</v>
      </c>
      <c r="K33" s="42"/>
      <c r="L33" s="43">
        <f t="shared" si="0"/>
        <v>1340.5349999999999</v>
      </c>
      <c r="M33" s="43">
        <f t="shared" si="1"/>
        <v>0</v>
      </c>
      <c r="N33" s="44">
        <f t="shared" si="2"/>
        <v>0</v>
      </c>
      <c r="O33" s="43">
        <f t="shared" ref="O33" si="29">ROUND(M33*SVS_UR_1_1,2)</f>
        <v>0</v>
      </c>
      <c r="P33" s="41">
        <f t="shared" si="9"/>
        <v>1</v>
      </c>
      <c r="Q33" s="42"/>
      <c r="R33" s="43">
        <f t="shared" si="5"/>
        <v>7.14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686</v>
      </c>
      <c r="C34" s="248">
        <v>0</v>
      </c>
      <c r="D34" s="248">
        <v>3</v>
      </c>
      <c r="E34" s="38" t="s">
        <v>146</v>
      </c>
      <c r="F34" s="38" t="s">
        <v>71</v>
      </c>
      <c r="G34" s="39" t="s">
        <v>88</v>
      </c>
      <c r="H34" s="40">
        <v>2.13</v>
      </c>
      <c r="I34" s="39">
        <v>5</v>
      </c>
      <c r="J34" s="41">
        <v>187.75</v>
      </c>
      <c r="K34" s="42"/>
      <c r="L34" s="43">
        <f t="shared" si="0"/>
        <v>399.90749999999997</v>
      </c>
      <c r="M34" s="43">
        <f t="shared" si="1"/>
        <v>0</v>
      </c>
      <c r="N34" s="44">
        <f t="shared" si="2"/>
        <v>0</v>
      </c>
      <c r="O34" s="43">
        <f t="shared" ref="O34" si="30">ROUND(M34*SVS_UR_1_1,2)</f>
        <v>0</v>
      </c>
      <c r="P34" s="41">
        <f t="shared" si="9"/>
        <v>1</v>
      </c>
      <c r="Q34" s="42"/>
      <c r="R34" s="43">
        <f t="shared" si="5"/>
        <v>2.13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686</v>
      </c>
      <c r="C35" s="248">
        <v>0</v>
      </c>
      <c r="D35" s="248">
        <v>2</v>
      </c>
      <c r="E35" s="38" t="s">
        <v>510</v>
      </c>
      <c r="F35" s="38" t="s">
        <v>71</v>
      </c>
      <c r="G35" s="39" t="s">
        <v>81</v>
      </c>
      <c r="H35" s="40">
        <v>4.5999999999999996</v>
      </c>
      <c r="I35" s="39">
        <v>5</v>
      </c>
      <c r="J35" s="41">
        <v>187.75</v>
      </c>
      <c r="K35" s="42"/>
      <c r="L35" s="43">
        <f t="shared" si="0"/>
        <v>863.65</v>
      </c>
      <c r="M35" s="43">
        <f t="shared" si="1"/>
        <v>0</v>
      </c>
      <c r="N35" s="44">
        <f t="shared" si="2"/>
        <v>0</v>
      </c>
      <c r="O35" s="43">
        <f t="shared" ref="O35" si="31">ROUND(M35*SVS_UR_1_1,2)</f>
        <v>0</v>
      </c>
      <c r="P35" s="41">
        <f t="shared" si="9"/>
        <v>1</v>
      </c>
      <c r="Q35" s="42"/>
      <c r="R35" s="43">
        <f t="shared" si="5"/>
        <v>4.5999999999999996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686</v>
      </c>
      <c r="C36" s="248">
        <v>0</v>
      </c>
      <c r="D36" s="248">
        <v>1</v>
      </c>
      <c r="E36" s="38" t="s">
        <v>365</v>
      </c>
      <c r="F36" s="38" t="s">
        <v>234</v>
      </c>
      <c r="G36" s="39" t="s">
        <v>65</v>
      </c>
      <c r="H36" s="40">
        <v>79.97</v>
      </c>
      <c r="I36" s="39">
        <v>3</v>
      </c>
      <c r="J36" s="41">
        <v>112.65</v>
      </c>
      <c r="K36" s="42"/>
      <c r="L36" s="43">
        <f t="shared" si="0"/>
        <v>9008.6205000000009</v>
      </c>
      <c r="M36" s="43">
        <f t="shared" si="1"/>
        <v>0</v>
      </c>
      <c r="N36" s="44">
        <f t="shared" si="2"/>
        <v>0</v>
      </c>
      <c r="O36" s="43">
        <f t="shared" ref="O36" si="32">ROUND(M36*SVS_UR_1_1,2)</f>
        <v>0</v>
      </c>
      <c r="P36" s="41">
        <f t="shared" si="9"/>
        <v>1</v>
      </c>
      <c r="Q36" s="42"/>
      <c r="R36" s="43">
        <f t="shared" si="5"/>
        <v>79.97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686</v>
      </c>
      <c r="C37" s="248">
        <v>0</v>
      </c>
      <c r="D37" s="248">
        <v>12</v>
      </c>
      <c r="E37" s="38" t="s">
        <v>368</v>
      </c>
      <c r="F37" s="38" t="s">
        <v>71</v>
      </c>
      <c r="G37" s="39" t="s">
        <v>88</v>
      </c>
      <c r="H37" s="40">
        <v>1.1299999999999999</v>
      </c>
      <c r="I37" s="39">
        <v>5</v>
      </c>
      <c r="J37" s="41">
        <v>187.75</v>
      </c>
      <c r="K37" s="42"/>
      <c r="L37" s="43">
        <f t="shared" si="0"/>
        <v>212.15749999999997</v>
      </c>
      <c r="M37" s="43">
        <f t="shared" si="1"/>
        <v>0</v>
      </c>
      <c r="N37" s="44">
        <f t="shared" si="2"/>
        <v>0</v>
      </c>
      <c r="O37" s="43">
        <f t="shared" ref="O37" si="33">ROUND(M37*SVS_UR_1_1,2)</f>
        <v>0</v>
      </c>
      <c r="P37" s="41">
        <f t="shared" si="9"/>
        <v>1</v>
      </c>
      <c r="Q37" s="42"/>
      <c r="R37" s="43">
        <f t="shared" si="5"/>
        <v>1.1299999999999999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686</v>
      </c>
      <c r="C38" s="248">
        <v>1</v>
      </c>
      <c r="D38" s="248">
        <v>13</v>
      </c>
      <c r="E38" s="38" t="s">
        <v>365</v>
      </c>
      <c r="F38" s="38" t="s">
        <v>71</v>
      </c>
      <c r="G38" s="39" t="s">
        <v>65</v>
      </c>
      <c r="H38" s="40">
        <v>69.34</v>
      </c>
      <c r="I38" s="39">
        <v>3</v>
      </c>
      <c r="J38" s="41">
        <v>112.65</v>
      </c>
      <c r="K38" s="42"/>
      <c r="L38" s="43">
        <f t="shared" si="0"/>
        <v>7811.1510000000007</v>
      </c>
      <c r="M38" s="43">
        <f t="shared" si="1"/>
        <v>0</v>
      </c>
      <c r="N38" s="44">
        <f t="shared" si="2"/>
        <v>0</v>
      </c>
      <c r="O38" s="43">
        <f t="shared" ref="O38" si="34">ROUND(M38*SVS_UR_1_1,2)</f>
        <v>0</v>
      </c>
      <c r="P38" s="41">
        <f t="shared" si="9"/>
        <v>1</v>
      </c>
      <c r="Q38" s="42"/>
      <c r="R38" s="43">
        <f t="shared" si="5"/>
        <v>69.34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686</v>
      </c>
      <c r="C39" s="248">
        <v>1</v>
      </c>
      <c r="D39" s="248">
        <v>12</v>
      </c>
      <c r="E39" s="38" t="s">
        <v>365</v>
      </c>
      <c r="F39" s="38" t="s">
        <v>71</v>
      </c>
      <c r="G39" s="39" t="s">
        <v>65</v>
      </c>
      <c r="H39" s="40">
        <v>69.34</v>
      </c>
      <c r="I39" s="39">
        <v>3</v>
      </c>
      <c r="J39" s="41">
        <v>112.65</v>
      </c>
      <c r="K39" s="42"/>
      <c r="L39" s="43">
        <f t="shared" si="0"/>
        <v>7811.1510000000007</v>
      </c>
      <c r="M39" s="43">
        <f t="shared" si="1"/>
        <v>0</v>
      </c>
      <c r="N39" s="44">
        <f t="shared" si="2"/>
        <v>0</v>
      </c>
      <c r="O39" s="43">
        <f t="shared" ref="O39" si="35">ROUND(M39*SVS_UR_1_1,2)</f>
        <v>0</v>
      </c>
      <c r="P39" s="41">
        <f t="shared" si="9"/>
        <v>1</v>
      </c>
      <c r="Q39" s="42"/>
      <c r="R39" s="43">
        <f t="shared" si="5"/>
        <v>69.34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686</v>
      </c>
      <c r="C40" s="248">
        <v>1</v>
      </c>
      <c r="D40" s="248">
        <v>11</v>
      </c>
      <c r="E40" s="38" t="s">
        <v>365</v>
      </c>
      <c r="F40" s="38" t="s">
        <v>71</v>
      </c>
      <c r="G40" s="39" t="s">
        <v>65</v>
      </c>
      <c r="H40" s="40">
        <v>69.83</v>
      </c>
      <c r="I40" s="39">
        <v>3</v>
      </c>
      <c r="J40" s="41">
        <v>112.65</v>
      </c>
      <c r="K40" s="42"/>
      <c r="L40" s="43">
        <f t="shared" si="0"/>
        <v>7866.3495000000003</v>
      </c>
      <c r="M40" s="43">
        <f t="shared" si="1"/>
        <v>0</v>
      </c>
      <c r="N40" s="44">
        <f t="shared" si="2"/>
        <v>0</v>
      </c>
      <c r="O40" s="43">
        <f t="shared" ref="O40" si="36">ROUND(M40*SVS_UR_1_1,2)</f>
        <v>0</v>
      </c>
      <c r="P40" s="41">
        <f t="shared" si="9"/>
        <v>1</v>
      </c>
      <c r="Q40" s="42"/>
      <c r="R40" s="43">
        <f t="shared" si="5"/>
        <v>69.83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686</v>
      </c>
      <c r="C41" s="248">
        <v>1</v>
      </c>
      <c r="D41" s="248">
        <v>10</v>
      </c>
      <c r="E41" s="38" t="s">
        <v>689</v>
      </c>
      <c r="F41" s="38" t="s">
        <v>71</v>
      </c>
      <c r="G41" s="39" t="s">
        <v>37</v>
      </c>
      <c r="H41" s="40">
        <v>16.399999999999999</v>
      </c>
      <c r="I41" s="39">
        <v>1</v>
      </c>
      <c r="J41" s="41">
        <v>40.18</v>
      </c>
      <c r="K41" s="42"/>
      <c r="L41" s="43">
        <f t="shared" si="0"/>
        <v>658.95199999999988</v>
      </c>
      <c r="M41" s="43">
        <f t="shared" si="1"/>
        <v>0</v>
      </c>
      <c r="N41" s="44">
        <f t="shared" si="2"/>
        <v>0</v>
      </c>
      <c r="O41" s="43">
        <f t="shared" ref="O41" si="37">ROUND(M41*SVS_UR_1_1,2)</f>
        <v>0</v>
      </c>
      <c r="P41" s="41">
        <f t="shared" si="9"/>
        <v>1</v>
      </c>
      <c r="Q41" s="42"/>
      <c r="R41" s="43">
        <f t="shared" si="5"/>
        <v>16.399999999999999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 ht="24">
      <c r="A42" s="37">
        <f>MAX($A$11:A41)+1</f>
        <v>32</v>
      </c>
      <c r="B42" s="46" t="s">
        <v>686</v>
      </c>
      <c r="C42" s="248">
        <v>1</v>
      </c>
      <c r="D42" s="248">
        <v>9</v>
      </c>
      <c r="E42" s="38" t="s">
        <v>367</v>
      </c>
      <c r="F42" s="38" t="s">
        <v>71</v>
      </c>
      <c r="G42" s="39" t="s">
        <v>37</v>
      </c>
      <c r="H42" s="40">
        <v>7.78</v>
      </c>
      <c r="I42" s="39">
        <v>1</v>
      </c>
      <c r="J42" s="41">
        <v>40.18</v>
      </c>
      <c r="K42" s="42"/>
      <c r="L42" s="43">
        <f t="shared" si="0"/>
        <v>312.60040000000004</v>
      </c>
      <c r="M42" s="43">
        <f t="shared" si="1"/>
        <v>0</v>
      </c>
      <c r="N42" s="44">
        <f t="shared" si="2"/>
        <v>0</v>
      </c>
      <c r="O42" s="43">
        <f t="shared" ref="O42" si="38">ROUND(M42*SVS_UR_1_1,2)</f>
        <v>0</v>
      </c>
      <c r="P42" s="41">
        <f t="shared" si="9"/>
        <v>1</v>
      </c>
      <c r="Q42" s="42"/>
      <c r="R42" s="43">
        <f t="shared" si="5"/>
        <v>7.78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686</v>
      </c>
      <c r="C43" s="248">
        <v>1</v>
      </c>
      <c r="D43" s="248">
        <v>8</v>
      </c>
      <c r="E43" s="38" t="s">
        <v>82</v>
      </c>
      <c r="F43" s="38" t="s">
        <v>71</v>
      </c>
      <c r="G43" s="39" t="s">
        <v>81</v>
      </c>
      <c r="H43" s="40">
        <v>86.97</v>
      </c>
      <c r="I43" s="39">
        <v>3</v>
      </c>
      <c r="J43" s="41">
        <v>112.65</v>
      </c>
      <c r="K43" s="42"/>
      <c r="L43" s="43">
        <f t="shared" si="0"/>
        <v>9797.1705000000002</v>
      </c>
      <c r="M43" s="43">
        <f t="shared" si="1"/>
        <v>0</v>
      </c>
      <c r="N43" s="44">
        <f t="shared" si="2"/>
        <v>0</v>
      </c>
      <c r="O43" s="43">
        <f t="shared" ref="O43" si="39">ROUND(M43*SVS_UR_1_1,2)</f>
        <v>0</v>
      </c>
      <c r="P43" s="41">
        <f t="shared" si="9"/>
        <v>1</v>
      </c>
      <c r="Q43" s="42"/>
      <c r="R43" s="43">
        <f t="shared" si="5"/>
        <v>86.97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686</v>
      </c>
      <c r="C44" s="248">
        <v>1</v>
      </c>
      <c r="D44" s="248">
        <v>7</v>
      </c>
      <c r="E44" s="38" t="s">
        <v>84</v>
      </c>
      <c r="F44" s="38" t="s">
        <v>522</v>
      </c>
      <c r="G44" s="39" t="s">
        <v>83</v>
      </c>
      <c r="H44" s="40">
        <v>17.54</v>
      </c>
      <c r="I44" s="39">
        <v>3</v>
      </c>
      <c r="J44" s="41">
        <v>112.65</v>
      </c>
      <c r="K44" s="42"/>
      <c r="L44" s="43">
        <f t="shared" si="0"/>
        <v>1975.8810000000001</v>
      </c>
      <c r="M44" s="43">
        <f t="shared" si="1"/>
        <v>0</v>
      </c>
      <c r="N44" s="44">
        <f t="shared" si="2"/>
        <v>0</v>
      </c>
      <c r="O44" s="43">
        <f t="shared" ref="O44" si="40">ROUND(M44*SVS_UR_1_1,2)</f>
        <v>0</v>
      </c>
      <c r="P44" s="41">
        <f t="shared" si="9"/>
        <v>1</v>
      </c>
      <c r="Q44" s="42"/>
      <c r="R44" s="43">
        <f t="shared" si="5"/>
        <v>17.54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686</v>
      </c>
      <c r="C45" s="248">
        <v>1</v>
      </c>
      <c r="D45" s="248">
        <v>6</v>
      </c>
      <c r="E45" s="38" t="s">
        <v>365</v>
      </c>
      <c r="F45" s="38" t="s">
        <v>234</v>
      </c>
      <c r="G45" s="39" t="s">
        <v>65</v>
      </c>
      <c r="H45" s="40">
        <v>79.97</v>
      </c>
      <c r="I45" s="39">
        <v>3</v>
      </c>
      <c r="J45" s="41">
        <v>112.65</v>
      </c>
      <c r="K45" s="42"/>
      <c r="L45" s="43">
        <f t="shared" si="0"/>
        <v>9008.6205000000009</v>
      </c>
      <c r="M45" s="43">
        <f t="shared" si="1"/>
        <v>0</v>
      </c>
      <c r="N45" s="44">
        <f t="shared" si="2"/>
        <v>0</v>
      </c>
      <c r="O45" s="43">
        <f t="shared" ref="O45" si="41">ROUND(M45*SVS_UR_1_1,2)</f>
        <v>0</v>
      </c>
      <c r="P45" s="41">
        <f t="shared" si="9"/>
        <v>1</v>
      </c>
      <c r="Q45" s="42"/>
      <c r="R45" s="43">
        <f t="shared" si="5"/>
        <v>79.97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 ht="24">
      <c r="A46" s="37">
        <f>MAX($A$11:A45)+1</f>
        <v>36</v>
      </c>
      <c r="B46" s="46" t="s">
        <v>686</v>
      </c>
      <c r="C46" s="248">
        <v>1</v>
      </c>
      <c r="D46" s="248">
        <v>5</v>
      </c>
      <c r="E46" s="38" t="s">
        <v>84</v>
      </c>
      <c r="F46" s="38" t="s">
        <v>522</v>
      </c>
      <c r="G46" s="39" t="s">
        <v>83</v>
      </c>
      <c r="H46" s="40">
        <v>12.98</v>
      </c>
      <c r="I46" s="39">
        <v>3</v>
      </c>
      <c r="J46" s="41">
        <v>112.65</v>
      </c>
      <c r="K46" s="42"/>
      <c r="L46" s="43">
        <f t="shared" si="0"/>
        <v>1462.1970000000001</v>
      </c>
      <c r="M46" s="43">
        <f t="shared" si="1"/>
        <v>0</v>
      </c>
      <c r="N46" s="44">
        <f t="shared" si="2"/>
        <v>0</v>
      </c>
      <c r="O46" s="43">
        <f t="shared" ref="O46" si="42">ROUND(M46*SVS_UR_1_1,2)</f>
        <v>0</v>
      </c>
      <c r="P46" s="41">
        <f t="shared" si="9"/>
        <v>1</v>
      </c>
      <c r="Q46" s="42"/>
      <c r="R46" s="43">
        <f t="shared" si="5"/>
        <v>12.98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 ht="24">
      <c r="A47" s="37">
        <f>MAX($A$11:A46)+1</f>
        <v>37</v>
      </c>
      <c r="B47" s="46" t="s">
        <v>686</v>
      </c>
      <c r="C47" s="248">
        <v>1</v>
      </c>
      <c r="D47" s="248">
        <v>4</v>
      </c>
      <c r="E47" s="38" t="s">
        <v>146</v>
      </c>
      <c r="F47" s="38" t="s">
        <v>69</v>
      </c>
      <c r="G47" s="39" t="s">
        <v>88</v>
      </c>
      <c r="H47" s="40">
        <v>3.3</v>
      </c>
      <c r="I47" s="39">
        <v>5</v>
      </c>
      <c r="J47" s="41">
        <v>187.75</v>
      </c>
      <c r="K47" s="42"/>
      <c r="L47" s="43">
        <f t="shared" si="0"/>
        <v>619.57499999999993</v>
      </c>
      <c r="M47" s="43">
        <f t="shared" si="1"/>
        <v>0</v>
      </c>
      <c r="N47" s="44">
        <f t="shared" si="2"/>
        <v>0</v>
      </c>
      <c r="O47" s="43">
        <f t="shared" ref="O47" si="43">ROUND(M47*SVS_UR_1_1,2)</f>
        <v>0</v>
      </c>
      <c r="P47" s="41">
        <f t="shared" si="9"/>
        <v>1</v>
      </c>
      <c r="Q47" s="42"/>
      <c r="R47" s="43">
        <f t="shared" si="5"/>
        <v>3.3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 ht="24">
      <c r="A48" s="37">
        <f>MAX($A$11:A47)+1</f>
        <v>38</v>
      </c>
      <c r="B48" s="46" t="s">
        <v>686</v>
      </c>
      <c r="C48" s="248">
        <v>1</v>
      </c>
      <c r="D48" s="248">
        <v>3</v>
      </c>
      <c r="E48" s="38" t="s">
        <v>82</v>
      </c>
      <c r="F48" s="38" t="s">
        <v>234</v>
      </c>
      <c r="G48" s="39" t="s">
        <v>81</v>
      </c>
      <c r="H48" s="40">
        <v>10.25</v>
      </c>
      <c r="I48" s="39">
        <v>3</v>
      </c>
      <c r="J48" s="41">
        <v>112.65</v>
      </c>
      <c r="K48" s="42"/>
      <c r="L48" s="43">
        <f t="shared" si="0"/>
        <v>1154.6625000000001</v>
      </c>
      <c r="M48" s="43">
        <f t="shared" si="1"/>
        <v>0</v>
      </c>
      <c r="N48" s="44">
        <f t="shared" si="2"/>
        <v>0</v>
      </c>
      <c r="O48" s="43">
        <f t="shared" ref="O48" si="44">ROUND(M48*SVS_UR_1_1,2)</f>
        <v>0</v>
      </c>
      <c r="P48" s="41">
        <f t="shared" si="9"/>
        <v>1</v>
      </c>
      <c r="Q48" s="42"/>
      <c r="R48" s="43">
        <f t="shared" si="5"/>
        <v>10.25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686</v>
      </c>
      <c r="C49" s="248">
        <v>1</v>
      </c>
      <c r="D49" s="248">
        <v>2</v>
      </c>
      <c r="E49" s="38" t="s">
        <v>367</v>
      </c>
      <c r="F49" s="38" t="s">
        <v>234</v>
      </c>
      <c r="G49" s="39" t="s">
        <v>37</v>
      </c>
      <c r="H49" s="40">
        <v>15.73</v>
      </c>
      <c r="I49" s="39">
        <v>1</v>
      </c>
      <c r="J49" s="41">
        <v>40.18</v>
      </c>
      <c r="K49" s="42"/>
      <c r="L49" s="43">
        <f t="shared" si="0"/>
        <v>632.03139999999996</v>
      </c>
      <c r="M49" s="43">
        <f t="shared" si="1"/>
        <v>0</v>
      </c>
      <c r="N49" s="44">
        <f t="shared" si="2"/>
        <v>0</v>
      </c>
      <c r="O49" s="43">
        <f t="shared" ref="O49" si="45">ROUND(M49*SVS_UR_1_1,2)</f>
        <v>0</v>
      </c>
      <c r="P49" s="41">
        <f t="shared" si="9"/>
        <v>1</v>
      </c>
      <c r="Q49" s="42"/>
      <c r="R49" s="43">
        <f t="shared" si="5"/>
        <v>15.73</v>
      </c>
      <c r="S49" s="43">
        <f t="shared" si="6"/>
        <v>0</v>
      </c>
      <c r="T49" s="44">
        <f t="shared" si="7"/>
        <v>0</v>
      </c>
      <c r="U49" s="43" cm="1">
        <f t="array" ref="U49">ROUND(S49*SVS_GrR_1_1,2)</f>
        <v>0</v>
      </c>
    </row>
    <row r="50" spans="1:21" s="45" customFormat="1" ht="24">
      <c r="A50" s="37">
        <f>MAX($A$11:A49)+1</f>
        <v>40</v>
      </c>
      <c r="B50" s="46" t="s">
        <v>686</v>
      </c>
      <c r="C50" s="248">
        <v>1</v>
      </c>
      <c r="D50" s="248">
        <v>1</v>
      </c>
      <c r="E50" s="38" t="s">
        <v>365</v>
      </c>
      <c r="F50" s="38" t="s">
        <v>113</v>
      </c>
      <c r="G50" s="39" t="s">
        <v>65</v>
      </c>
      <c r="H50" s="40">
        <v>39.56</v>
      </c>
      <c r="I50" s="39">
        <v>3</v>
      </c>
      <c r="J50" s="41">
        <v>112.65</v>
      </c>
      <c r="K50" s="42"/>
      <c r="L50" s="43">
        <f t="shared" si="0"/>
        <v>4456.4340000000002</v>
      </c>
      <c r="M50" s="43">
        <f t="shared" si="1"/>
        <v>0</v>
      </c>
      <c r="N50" s="44">
        <f t="shared" si="2"/>
        <v>0</v>
      </c>
      <c r="O50" s="43">
        <f t="shared" ref="O50" si="46">ROUND(M50*SVS_UR_1_1,2)</f>
        <v>0</v>
      </c>
      <c r="P50" s="41">
        <f t="shared" si="9"/>
        <v>1</v>
      </c>
      <c r="Q50" s="42"/>
      <c r="R50" s="43">
        <f t="shared" si="5"/>
        <v>39.56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686</v>
      </c>
      <c r="C51" s="248">
        <v>-1</v>
      </c>
      <c r="D51" s="248">
        <v>24</v>
      </c>
      <c r="E51" s="38" t="s">
        <v>236</v>
      </c>
      <c r="F51" s="38" t="s">
        <v>234</v>
      </c>
      <c r="G51" s="39" t="s">
        <v>89</v>
      </c>
      <c r="H51" s="40">
        <v>7.37</v>
      </c>
      <c r="I51" s="39">
        <v>5</v>
      </c>
      <c r="J51" s="41">
        <v>187.75</v>
      </c>
      <c r="K51" s="42"/>
      <c r="L51" s="43">
        <f t="shared" si="0"/>
        <v>1383.7175</v>
      </c>
      <c r="M51" s="43">
        <f t="shared" si="1"/>
        <v>0</v>
      </c>
      <c r="N51" s="44">
        <f t="shared" si="2"/>
        <v>0</v>
      </c>
      <c r="O51" s="43">
        <f t="shared" ref="O51" si="47">ROUND(M51*SVS_UR_1_1,2)</f>
        <v>0</v>
      </c>
      <c r="P51" s="41">
        <f t="shared" si="9"/>
        <v>1</v>
      </c>
      <c r="Q51" s="42"/>
      <c r="R51" s="43">
        <f t="shared" si="5"/>
        <v>7.37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 ht="24">
      <c r="A52" s="37">
        <f>MAX($A$11:A51)+1</f>
        <v>42</v>
      </c>
      <c r="B52" s="46" t="s">
        <v>686</v>
      </c>
      <c r="C52" s="248">
        <v>-1</v>
      </c>
      <c r="D52" s="248">
        <v>23</v>
      </c>
      <c r="E52" s="38" t="s">
        <v>570</v>
      </c>
      <c r="F52" s="38" t="s">
        <v>234</v>
      </c>
      <c r="G52" s="39" t="s">
        <v>75</v>
      </c>
      <c r="H52" s="40">
        <v>16.59</v>
      </c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</row>
    <row r="53" spans="1:21" s="45" customFormat="1" ht="24">
      <c r="A53" s="37">
        <f>MAX($A$11:A52)+1</f>
        <v>43</v>
      </c>
      <c r="B53" s="46" t="s">
        <v>686</v>
      </c>
      <c r="C53" s="248">
        <v>-1</v>
      </c>
      <c r="D53" s="248">
        <v>22</v>
      </c>
      <c r="E53" s="38" t="s">
        <v>690</v>
      </c>
      <c r="F53" s="38" t="s">
        <v>234</v>
      </c>
      <c r="G53" s="39" t="s">
        <v>305</v>
      </c>
      <c r="H53" s="40">
        <v>157.57</v>
      </c>
      <c r="I53" s="39">
        <v>5</v>
      </c>
      <c r="J53" s="41">
        <v>187.75</v>
      </c>
      <c r="K53" s="42"/>
      <c r="L53" s="43">
        <f t="shared" si="0"/>
        <v>29583.767499999998</v>
      </c>
      <c r="M53" s="43">
        <f t="shared" si="1"/>
        <v>0</v>
      </c>
      <c r="N53" s="44">
        <f t="shared" si="2"/>
        <v>0</v>
      </c>
      <c r="O53" s="43">
        <f t="shared" ref="O53" si="48">ROUND(M53*SVS_UR_1_1,2)</f>
        <v>0</v>
      </c>
      <c r="P53" s="41">
        <f t="shared" si="9"/>
        <v>1</v>
      </c>
      <c r="Q53" s="42"/>
      <c r="R53" s="43">
        <f t="shared" si="5"/>
        <v>157.57</v>
      </c>
      <c r="S53" s="43">
        <f t="shared" si="6"/>
        <v>0</v>
      </c>
      <c r="T53" s="44">
        <f t="shared" si="7"/>
        <v>0</v>
      </c>
      <c r="U53" s="43" cm="1">
        <f t="array" ref="U53">ROUND(S53*SVS_GrR_1_1,2)</f>
        <v>0</v>
      </c>
    </row>
    <row r="54" spans="1:21" s="45" customFormat="1" ht="24">
      <c r="A54" s="37">
        <f>MAX($A$11:A53)+1</f>
        <v>44</v>
      </c>
      <c r="B54" s="46" t="s">
        <v>686</v>
      </c>
      <c r="C54" s="248">
        <v>-1</v>
      </c>
      <c r="D54" s="248">
        <v>21</v>
      </c>
      <c r="E54" s="38" t="s">
        <v>82</v>
      </c>
      <c r="F54" s="38" t="s">
        <v>234</v>
      </c>
      <c r="G54" s="39" t="s">
        <v>81</v>
      </c>
      <c r="H54" s="40">
        <v>2.4900000000000002</v>
      </c>
      <c r="I54" s="39">
        <v>3</v>
      </c>
      <c r="J54" s="41">
        <v>112.65</v>
      </c>
      <c r="K54" s="42"/>
      <c r="L54" s="43">
        <f t="shared" si="0"/>
        <v>280.49850000000004</v>
      </c>
      <c r="M54" s="43">
        <f t="shared" si="1"/>
        <v>0</v>
      </c>
      <c r="N54" s="44">
        <f t="shared" si="2"/>
        <v>0</v>
      </c>
      <c r="O54" s="43">
        <f t="shared" ref="O54" si="49">ROUND(M54*SVS_UR_1_1,2)</f>
        <v>0</v>
      </c>
      <c r="P54" s="41">
        <f t="shared" si="9"/>
        <v>1</v>
      </c>
      <c r="Q54" s="42"/>
      <c r="R54" s="43">
        <f t="shared" si="5"/>
        <v>2.4900000000000002</v>
      </c>
      <c r="S54" s="43">
        <f t="shared" si="6"/>
        <v>0</v>
      </c>
      <c r="T54" s="44">
        <f t="shared" si="7"/>
        <v>0</v>
      </c>
      <c r="U54" s="43" cm="1">
        <f t="array" ref="U54">ROUND(S54*SVS_GrR_1_1,2)</f>
        <v>0</v>
      </c>
    </row>
    <row r="55" spans="1:21" s="45" customFormat="1" ht="24">
      <c r="A55" s="37">
        <f>MAX($A$11:A54)+1</f>
        <v>45</v>
      </c>
      <c r="B55" s="46" t="s">
        <v>686</v>
      </c>
      <c r="C55" s="248">
        <v>-1</v>
      </c>
      <c r="D55" s="248">
        <v>20</v>
      </c>
      <c r="E55" s="38" t="s">
        <v>90</v>
      </c>
      <c r="F55" s="38" t="s">
        <v>234</v>
      </c>
      <c r="G55" s="39" t="s">
        <v>89</v>
      </c>
      <c r="H55" s="40">
        <v>13.47</v>
      </c>
      <c r="I55" s="39">
        <v>5</v>
      </c>
      <c r="J55" s="41">
        <v>187.75</v>
      </c>
      <c r="K55" s="42"/>
      <c r="L55" s="43">
        <f t="shared" si="0"/>
        <v>2528.9925000000003</v>
      </c>
      <c r="M55" s="43">
        <f t="shared" si="1"/>
        <v>0</v>
      </c>
      <c r="N55" s="44">
        <f t="shared" si="2"/>
        <v>0</v>
      </c>
      <c r="O55" s="43">
        <f t="shared" ref="O55" si="50">ROUND(M55*SVS_UR_1_1,2)</f>
        <v>0</v>
      </c>
      <c r="P55" s="41">
        <f t="shared" si="9"/>
        <v>1</v>
      </c>
      <c r="Q55" s="42"/>
      <c r="R55" s="43">
        <f t="shared" si="5"/>
        <v>13.47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 ht="24">
      <c r="A56" s="37">
        <f>MAX($A$11:A55)+1</f>
        <v>46</v>
      </c>
      <c r="B56" s="46" t="s">
        <v>686</v>
      </c>
      <c r="C56" s="248">
        <v>-1</v>
      </c>
      <c r="D56" s="248">
        <v>19</v>
      </c>
      <c r="E56" s="38" t="s">
        <v>90</v>
      </c>
      <c r="F56" s="38" t="s">
        <v>234</v>
      </c>
      <c r="G56" s="39" t="s">
        <v>89</v>
      </c>
      <c r="H56" s="40">
        <v>15.74</v>
      </c>
      <c r="I56" s="39">
        <v>5</v>
      </c>
      <c r="J56" s="41">
        <v>187.75</v>
      </c>
      <c r="K56" s="42"/>
      <c r="L56" s="43">
        <f t="shared" si="0"/>
        <v>2955.1849999999999</v>
      </c>
      <c r="M56" s="43">
        <f t="shared" si="1"/>
        <v>0</v>
      </c>
      <c r="N56" s="44">
        <f t="shared" si="2"/>
        <v>0</v>
      </c>
      <c r="O56" s="43">
        <f t="shared" ref="O56" si="51">ROUND(M56*SVS_UR_1_1,2)</f>
        <v>0</v>
      </c>
      <c r="P56" s="41">
        <f t="shared" si="9"/>
        <v>1</v>
      </c>
      <c r="Q56" s="42"/>
      <c r="R56" s="43">
        <f t="shared" si="5"/>
        <v>15.74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 ht="24">
      <c r="A57" s="37">
        <f>MAX($A$11:A56)+1</f>
        <v>47</v>
      </c>
      <c r="B57" s="46" t="s">
        <v>686</v>
      </c>
      <c r="C57" s="248">
        <v>-1</v>
      </c>
      <c r="D57" s="248">
        <v>18</v>
      </c>
      <c r="E57" s="38" t="s">
        <v>235</v>
      </c>
      <c r="F57" s="38" t="s">
        <v>71</v>
      </c>
      <c r="G57" s="39" t="s">
        <v>65</v>
      </c>
      <c r="H57" s="40">
        <v>54.78</v>
      </c>
      <c r="I57" s="39">
        <v>3</v>
      </c>
      <c r="J57" s="41">
        <v>112.65</v>
      </c>
      <c r="K57" s="42"/>
      <c r="L57" s="43">
        <f t="shared" si="0"/>
        <v>6170.9670000000006</v>
      </c>
      <c r="M57" s="43">
        <f t="shared" si="1"/>
        <v>0</v>
      </c>
      <c r="N57" s="44">
        <f t="shared" si="2"/>
        <v>0</v>
      </c>
      <c r="O57" s="43">
        <f t="shared" ref="O57" si="52">ROUND(M57*SVS_UR_1_1,2)</f>
        <v>0</v>
      </c>
      <c r="P57" s="41">
        <f t="shared" si="9"/>
        <v>1</v>
      </c>
      <c r="Q57" s="42"/>
      <c r="R57" s="43">
        <f t="shared" si="5"/>
        <v>54.78</v>
      </c>
      <c r="S57" s="43">
        <f t="shared" si="6"/>
        <v>0</v>
      </c>
      <c r="T57" s="44">
        <f t="shared" si="7"/>
        <v>0</v>
      </c>
      <c r="U57" s="43" cm="1">
        <f t="array" ref="U57">ROUND(S57*SVS_GrR_1_1,2)</f>
        <v>0</v>
      </c>
    </row>
    <row r="58" spans="1:21" s="45" customFormat="1" ht="24">
      <c r="A58" s="37">
        <f>MAX($A$11:A57)+1</f>
        <v>48</v>
      </c>
      <c r="B58" s="46" t="s">
        <v>686</v>
      </c>
      <c r="C58" s="248">
        <v>-1</v>
      </c>
      <c r="D58" s="248">
        <v>17</v>
      </c>
      <c r="E58" s="38" t="s">
        <v>367</v>
      </c>
      <c r="F58" s="38" t="s">
        <v>234</v>
      </c>
      <c r="G58" s="39" t="s">
        <v>37</v>
      </c>
      <c r="H58" s="40">
        <v>16.16</v>
      </c>
      <c r="I58" s="39">
        <v>1</v>
      </c>
      <c r="J58" s="41">
        <v>40.18</v>
      </c>
      <c r="K58" s="42"/>
      <c r="L58" s="43">
        <f t="shared" si="0"/>
        <v>649.30880000000002</v>
      </c>
      <c r="M58" s="43">
        <f t="shared" si="1"/>
        <v>0</v>
      </c>
      <c r="N58" s="44">
        <f t="shared" si="2"/>
        <v>0</v>
      </c>
      <c r="O58" s="43">
        <f t="shared" ref="O58" si="53">ROUND(M58*SVS_UR_1_1,2)</f>
        <v>0</v>
      </c>
      <c r="P58" s="41">
        <f t="shared" si="9"/>
        <v>1</v>
      </c>
      <c r="Q58" s="42"/>
      <c r="R58" s="43">
        <f t="shared" si="5"/>
        <v>16.16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 ht="24">
      <c r="A59" s="37">
        <f>MAX($A$11:A58)+1</f>
        <v>49</v>
      </c>
      <c r="B59" s="46" t="s">
        <v>686</v>
      </c>
      <c r="C59" s="248">
        <v>-1</v>
      </c>
      <c r="D59" s="248">
        <v>16</v>
      </c>
      <c r="E59" s="38" t="s">
        <v>82</v>
      </c>
      <c r="F59" s="38" t="s">
        <v>522</v>
      </c>
      <c r="G59" s="39" t="s">
        <v>81</v>
      </c>
      <c r="H59" s="40">
        <v>27.89</v>
      </c>
      <c r="I59" s="39">
        <v>3</v>
      </c>
      <c r="J59" s="41">
        <v>112.65</v>
      </c>
      <c r="K59" s="42"/>
      <c r="L59" s="43">
        <f t="shared" si="0"/>
        <v>3141.8085000000001</v>
      </c>
      <c r="M59" s="43">
        <f t="shared" si="1"/>
        <v>0</v>
      </c>
      <c r="N59" s="44">
        <f t="shared" si="2"/>
        <v>0</v>
      </c>
      <c r="O59" s="43">
        <f t="shared" ref="O59" si="54">ROUND(M59*SVS_UR_1_1,2)</f>
        <v>0</v>
      </c>
      <c r="P59" s="41">
        <f t="shared" si="9"/>
        <v>1</v>
      </c>
      <c r="Q59" s="42"/>
      <c r="R59" s="43">
        <f t="shared" si="5"/>
        <v>27.89</v>
      </c>
      <c r="S59" s="43">
        <f t="shared" si="6"/>
        <v>0</v>
      </c>
      <c r="T59" s="44">
        <f t="shared" si="7"/>
        <v>0</v>
      </c>
      <c r="U59" s="43" cm="1">
        <f t="array" ref="U59">ROUND(S59*SVS_GrR_1_1,2)</f>
        <v>0</v>
      </c>
    </row>
    <row r="60" spans="1:21" s="45" customFormat="1" ht="24">
      <c r="A60" s="37">
        <f>MAX($A$11:A59)+1</f>
        <v>50</v>
      </c>
      <c r="B60" s="46" t="s">
        <v>686</v>
      </c>
      <c r="C60" s="248">
        <v>-1</v>
      </c>
      <c r="D60" s="248">
        <v>15</v>
      </c>
      <c r="E60" s="38" t="s">
        <v>84</v>
      </c>
      <c r="F60" s="38" t="s">
        <v>522</v>
      </c>
      <c r="G60" s="39" t="s">
        <v>83</v>
      </c>
      <c r="H60" s="40">
        <v>1.22</v>
      </c>
      <c r="I60" s="39">
        <v>3</v>
      </c>
      <c r="J60" s="41">
        <v>112.65</v>
      </c>
      <c r="K60" s="42"/>
      <c r="L60" s="43">
        <f t="shared" si="0"/>
        <v>137.43299999999999</v>
      </c>
      <c r="M60" s="43">
        <f t="shared" si="1"/>
        <v>0</v>
      </c>
      <c r="N60" s="44">
        <f t="shared" si="2"/>
        <v>0</v>
      </c>
      <c r="O60" s="43">
        <f t="shared" ref="O60" si="55">ROUND(M60*SVS_UR_1_1,2)</f>
        <v>0</v>
      </c>
      <c r="P60" s="41">
        <f t="shared" si="9"/>
        <v>1</v>
      </c>
      <c r="Q60" s="42"/>
      <c r="R60" s="43">
        <f t="shared" si="5"/>
        <v>1.22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 ht="24">
      <c r="A61" s="37">
        <f>MAX($A$11:A60)+1</f>
        <v>51</v>
      </c>
      <c r="B61" s="46" t="s">
        <v>686</v>
      </c>
      <c r="C61" s="248">
        <v>-1</v>
      </c>
      <c r="D61" s="248">
        <v>14</v>
      </c>
      <c r="E61" s="38" t="s">
        <v>241</v>
      </c>
      <c r="F61" s="38" t="s">
        <v>72</v>
      </c>
      <c r="G61" s="39" t="s">
        <v>42</v>
      </c>
      <c r="H61" s="40">
        <v>6.5</v>
      </c>
      <c r="I61" s="39">
        <v>0.23</v>
      </c>
      <c r="J61" s="41">
        <v>12</v>
      </c>
      <c r="K61" s="42"/>
      <c r="L61" s="43">
        <f t="shared" si="0"/>
        <v>78</v>
      </c>
      <c r="M61" s="43">
        <f t="shared" si="1"/>
        <v>0</v>
      </c>
      <c r="N61" s="44">
        <f t="shared" si="2"/>
        <v>0</v>
      </c>
      <c r="O61" s="43">
        <f t="shared" ref="O61" si="56">ROUND(M61*SVS_UR_1_1,2)</f>
        <v>0</v>
      </c>
      <c r="P61" s="138"/>
      <c r="Q61" s="138"/>
      <c r="R61" s="138"/>
      <c r="S61" s="138"/>
      <c r="T61" s="138"/>
      <c r="U61" s="138"/>
    </row>
    <row r="62" spans="1:21" s="45" customFormat="1" ht="24">
      <c r="A62" s="37">
        <f>MAX($A$11:A61)+1</f>
        <v>52</v>
      </c>
      <c r="B62" s="46" t="s">
        <v>686</v>
      </c>
      <c r="C62" s="248">
        <v>-1</v>
      </c>
      <c r="D62" s="248">
        <v>13</v>
      </c>
      <c r="E62" s="38" t="s">
        <v>82</v>
      </c>
      <c r="F62" s="38" t="s">
        <v>522</v>
      </c>
      <c r="G62" s="39" t="s">
        <v>81</v>
      </c>
      <c r="H62" s="40">
        <v>11.42</v>
      </c>
      <c r="I62" s="39">
        <v>3</v>
      </c>
      <c r="J62" s="41">
        <v>112.65</v>
      </c>
      <c r="K62" s="42"/>
      <c r="L62" s="43">
        <f t="shared" si="0"/>
        <v>1286.463</v>
      </c>
      <c r="M62" s="43">
        <f t="shared" si="1"/>
        <v>0</v>
      </c>
      <c r="N62" s="44">
        <f t="shared" si="2"/>
        <v>0</v>
      </c>
      <c r="O62" s="43">
        <f t="shared" ref="O62" si="57">ROUND(M62*SVS_UR_1_1,2)</f>
        <v>0</v>
      </c>
      <c r="P62" s="41">
        <f t="shared" si="9"/>
        <v>1</v>
      </c>
      <c r="Q62" s="42"/>
      <c r="R62" s="43">
        <f t="shared" si="5"/>
        <v>11.42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 ht="24">
      <c r="A63" s="37">
        <f>MAX($A$11:A62)+1</f>
        <v>53</v>
      </c>
      <c r="B63" s="46" t="s">
        <v>686</v>
      </c>
      <c r="C63" s="248">
        <v>-1</v>
      </c>
      <c r="D63" s="248">
        <v>12</v>
      </c>
      <c r="E63" s="38" t="s">
        <v>252</v>
      </c>
      <c r="F63" s="38" t="s">
        <v>691</v>
      </c>
      <c r="G63" s="39" t="s">
        <v>78</v>
      </c>
      <c r="H63" s="40">
        <v>14.12</v>
      </c>
      <c r="I63" s="39">
        <v>2</v>
      </c>
      <c r="J63" s="41">
        <v>75.099999999999994</v>
      </c>
      <c r="K63" s="42"/>
      <c r="L63" s="43">
        <f t="shared" si="0"/>
        <v>1060.4119999999998</v>
      </c>
      <c r="M63" s="43">
        <f t="shared" si="1"/>
        <v>0</v>
      </c>
      <c r="N63" s="44">
        <f t="shared" si="2"/>
        <v>0</v>
      </c>
      <c r="O63" s="43">
        <f t="shared" ref="O63" si="58">ROUND(M63*SVS_UR_1_1,2)</f>
        <v>0</v>
      </c>
      <c r="P63" s="41">
        <f t="shared" si="9"/>
        <v>1</v>
      </c>
      <c r="Q63" s="42"/>
      <c r="R63" s="43">
        <f t="shared" si="5"/>
        <v>14.12</v>
      </c>
      <c r="S63" s="43">
        <f t="shared" si="6"/>
        <v>0</v>
      </c>
      <c r="T63" s="44">
        <f t="shared" si="7"/>
        <v>0</v>
      </c>
      <c r="U63" s="43" cm="1">
        <f t="array" ref="U63">ROUND(S63*SVS_GrR_1_1,2)</f>
        <v>0</v>
      </c>
    </row>
    <row r="64" spans="1:21" s="45" customFormat="1" ht="24">
      <c r="A64" s="37">
        <f>MAX($A$11:A63)+1</f>
        <v>54</v>
      </c>
      <c r="B64" s="46" t="s">
        <v>686</v>
      </c>
      <c r="C64" s="248">
        <v>-1</v>
      </c>
      <c r="D64" s="248">
        <v>11</v>
      </c>
      <c r="E64" s="38" t="s">
        <v>692</v>
      </c>
      <c r="F64" s="38" t="s">
        <v>72</v>
      </c>
      <c r="G64" s="39" t="s">
        <v>75</v>
      </c>
      <c r="H64" s="40">
        <v>15.79</v>
      </c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</row>
    <row r="65" spans="1:21" s="45" customFormat="1" ht="24">
      <c r="A65" s="37">
        <f>MAX($A$11:A64)+1</f>
        <v>55</v>
      </c>
      <c r="B65" s="46" t="s">
        <v>686</v>
      </c>
      <c r="C65" s="248">
        <v>-1</v>
      </c>
      <c r="D65" s="248">
        <v>10</v>
      </c>
      <c r="E65" s="38" t="s">
        <v>241</v>
      </c>
      <c r="F65" s="38" t="s">
        <v>69</v>
      </c>
      <c r="G65" s="39" t="s">
        <v>42</v>
      </c>
      <c r="H65" s="40">
        <v>5.05</v>
      </c>
      <c r="I65" s="39">
        <v>0.23</v>
      </c>
      <c r="J65" s="41">
        <v>12</v>
      </c>
      <c r="K65" s="42"/>
      <c r="L65" s="43">
        <f t="shared" si="0"/>
        <v>60.599999999999994</v>
      </c>
      <c r="M65" s="43">
        <f t="shared" si="1"/>
        <v>0</v>
      </c>
      <c r="N65" s="44">
        <f t="shared" si="2"/>
        <v>0</v>
      </c>
      <c r="O65" s="43">
        <f t="shared" ref="O65" si="59">ROUND(M65*SVS_UR_1_1,2)</f>
        <v>0</v>
      </c>
      <c r="P65" s="138"/>
      <c r="Q65" s="138"/>
      <c r="R65" s="138"/>
      <c r="S65" s="138"/>
      <c r="T65" s="138"/>
      <c r="U65" s="138"/>
    </row>
    <row r="66" spans="1:21" s="45" customFormat="1" ht="24">
      <c r="A66" s="37">
        <f>MAX($A$11:A65)+1</f>
        <v>56</v>
      </c>
      <c r="B66" s="46" t="s">
        <v>686</v>
      </c>
      <c r="C66" s="248">
        <v>-1</v>
      </c>
      <c r="D66" s="248">
        <v>9</v>
      </c>
      <c r="E66" s="38" t="s">
        <v>368</v>
      </c>
      <c r="F66" s="38" t="s">
        <v>69</v>
      </c>
      <c r="G66" s="39" t="s">
        <v>88</v>
      </c>
      <c r="H66" s="40">
        <v>9.5</v>
      </c>
      <c r="I66" s="39">
        <v>5</v>
      </c>
      <c r="J66" s="41">
        <v>187.75</v>
      </c>
      <c r="K66" s="42"/>
      <c r="L66" s="43">
        <f t="shared" si="0"/>
        <v>1783.625</v>
      </c>
      <c r="M66" s="43">
        <f t="shared" si="1"/>
        <v>0</v>
      </c>
      <c r="N66" s="44">
        <f t="shared" si="2"/>
        <v>0</v>
      </c>
      <c r="O66" s="43">
        <f t="shared" ref="O66" si="60">ROUND(M66*SVS_UR_1_1,2)</f>
        <v>0</v>
      </c>
      <c r="P66" s="41">
        <f t="shared" si="9"/>
        <v>1</v>
      </c>
      <c r="Q66" s="42"/>
      <c r="R66" s="43">
        <f t="shared" si="5"/>
        <v>9.5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 ht="24">
      <c r="A67" s="37">
        <f>MAX($A$11:A66)+1</f>
        <v>57</v>
      </c>
      <c r="B67" s="46" t="s">
        <v>686</v>
      </c>
      <c r="C67" s="248">
        <v>-1</v>
      </c>
      <c r="D67" s="248">
        <v>8</v>
      </c>
      <c r="E67" s="38" t="s">
        <v>146</v>
      </c>
      <c r="F67" s="38" t="s">
        <v>69</v>
      </c>
      <c r="G67" s="39" t="s">
        <v>88</v>
      </c>
      <c r="H67" s="40">
        <v>18.63</v>
      </c>
      <c r="I67" s="39">
        <v>5</v>
      </c>
      <c r="J67" s="41">
        <v>187.75</v>
      </c>
      <c r="K67" s="42"/>
      <c r="L67" s="43">
        <f t="shared" si="0"/>
        <v>3497.7824999999998</v>
      </c>
      <c r="M67" s="43">
        <f t="shared" si="1"/>
        <v>0</v>
      </c>
      <c r="N67" s="44">
        <f t="shared" si="2"/>
        <v>0</v>
      </c>
      <c r="O67" s="43">
        <f t="shared" ref="O67" si="61">ROUND(M67*SVS_UR_1_1,2)</f>
        <v>0</v>
      </c>
      <c r="P67" s="41">
        <f t="shared" si="9"/>
        <v>1</v>
      </c>
      <c r="Q67" s="42"/>
      <c r="R67" s="43">
        <f t="shared" si="5"/>
        <v>18.63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 ht="24">
      <c r="A68" s="37">
        <f>MAX($A$11:A67)+1</f>
        <v>58</v>
      </c>
      <c r="B68" s="46" t="s">
        <v>686</v>
      </c>
      <c r="C68" s="248">
        <v>-1</v>
      </c>
      <c r="D68" s="248">
        <v>7</v>
      </c>
      <c r="E68" s="38" t="s">
        <v>146</v>
      </c>
      <c r="F68" s="38" t="s">
        <v>69</v>
      </c>
      <c r="G68" s="39" t="s">
        <v>88</v>
      </c>
      <c r="H68" s="40">
        <v>18.71</v>
      </c>
      <c r="I68" s="39">
        <v>5</v>
      </c>
      <c r="J68" s="41">
        <v>187.75</v>
      </c>
      <c r="K68" s="42"/>
      <c r="L68" s="43">
        <f t="shared" si="0"/>
        <v>3512.8025000000002</v>
      </c>
      <c r="M68" s="43">
        <f t="shared" si="1"/>
        <v>0</v>
      </c>
      <c r="N68" s="44">
        <f t="shared" si="2"/>
        <v>0</v>
      </c>
      <c r="O68" s="43">
        <f t="shared" ref="O68" si="62">ROUND(M68*SVS_UR_1_1,2)</f>
        <v>0</v>
      </c>
      <c r="P68" s="41">
        <f t="shared" si="9"/>
        <v>1</v>
      </c>
      <c r="Q68" s="42"/>
      <c r="R68" s="43">
        <f t="shared" si="5"/>
        <v>18.71</v>
      </c>
      <c r="S68" s="43">
        <f t="shared" si="6"/>
        <v>0</v>
      </c>
      <c r="T68" s="44">
        <f t="shared" si="7"/>
        <v>0</v>
      </c>
      <c r="U68" s="43" cm="1">
        <f t="array" ref="U68">ROUND(S68*SVS_GrR_1_1,2)</f>
        <v>0</v>
      </c>
    </row>
    <row r="69" spans="1:21" s="45" customFormat="1" ht="24">
      <c r="A69" s="37">
        <f>MAX($A$11:A68)+1</f>
        <v>59</v>
      </c>
      <c r="B69" s="46" t="s">
        <v>686</v>
      </c>
      <c r="C69" s="248">
        <v>-1</v>
      </c>
      <c r="D69" s="248">
        <v>6</v>
      </c>
      <c r="E69" s="38" t="s">
        <v>368</v>
      </c>
      <c r="F69" s="38" t="s">
        <v>69</v>
      </c>
      <c r="G69" s="39" t="s">
        <v>88</v>
      </c>
      <c r="H69" s="40">
        <v>9.5</v>
      </c>
      <c r="I69" s="39">
        <v>5</v>
      </c>
      <c r="J69" s="41">
        <v>187.75</v>
      </c>
      <c r="K69" s="42"/>
      <c r="L69" s="43">
        <f t="shared" si="0"/>
        <v>1783.625</v>
      </c>
      <c r="M69" s="43">
        <f t="shared" si="1"/>
        <v>0</v>
      </c>
      <c r="N69" s="44">
        <f t="shared" si="2"/>
        <v>0</v>
      </c>
      <c r="O69" s="43">
        <f t="shared" ref="O69" si="63">ROUND(M69*SVS_UR_1_1,2)</f>
        <v>0</v>
      </c>
      <c r="P69" s="41">
        <f t="shared" si="9"/>
        <v>1</v>
      </c>
      <c r="Q69" s="42"/>
      <c r="R69" s="43">
        <f t="shared" si="5"/>
        <v>9.5</v>
      </c>
      <c r="S69" s="43">
        <f t="shared" si="6"/>
        <v>0</v>
      </c>
      <c r="T69" s="44">
        <f t="shared" si="7"/>
        <v>0</v>
      </c>
      <c r="U69" s="43" cm="1">
        <f t="array" ref="U69">ROUND(S69*SVS_GrR_1_1,2)</f>
        <v>0</v>
      </c>
    </row>
    <row r="70" spans="1:21" s="45" customFormat="1" ht="24">
      <c r="A70" s="37">
        <f>MAX($A$11:A69)+1</f>
        <v>60</v>
      </c>
      <c r="B70" s="46" t="s">
        <v>686</v>
      </c>
      <c r="C70" s="248">
        <v>-1</v>
      </c>
      <c r="D70" s="248">
        <v>5</v>
      </c>
      <c r="E70" s="38" t="s">
        <v>235</v>
      </c>
      <c r="F70" s="38" t="s">
        <v>234</v>
      </c>
      <c r="G70" s="39" t="s">
        <v>65</v>
      </c>
      <c r="H70" s="40">
        <v>63.51</v>
      </c>
      <c r="I70" s="39">
        <v>3</v>
      </c>
      <c r="J70" s="41">
        <v>112.65</v>
      </c>
      <c r="K70" s="42"/>
      <c r="L70" s="43">
        <f t="shared" si="0"/>
        <v>7154.4014999999999</v>
      </c>
      <c r="M70" s="43">
        <f t="shared" si="1"/>
        <v>0</v>
      </c>
      <c r="N70" s="44">
        <f t="shared" si="2"/>
        <v>0</v>
      </c>
      <c r="O70" s="43">
        <f t="shared" ref="O70" si="64">ROUND(M70*SVS_UR_1_1,2)</f>
        <v>0</v>
      </c>
      <c r="P70" s="41">
        <f t="shared" si="9"/>
        <v>1</v>
      </c>
      <c r="Q70" s="42"/>
      <c r="R70" s="43">
        <f t="shared" si="5"/>
        <v>63.51</v>
      </c>
      <c r="S70" s="43">
        <f t="shared" si="6"/>
        <v>0</v>
      </c>
      <c r="T70" s="44">
        <f t="shared" si="7"/>
        <v>0</v>
      </c>
      <c r="U70" s="43" cm="1">
        <f t="array" ref="U70">ROUND(S70*SVS_GrR_1_1,2)</f>
        <v>0</v>
      </c>
    </row>
    <row r="71" spans="1:21" s="45" customFormat="1" ht="24">
      <c r="A71" s="37">
        <f>MAX($A$11:A70)+1</f>
        <v>61</v>
      </c>
      <c r="B71" s="46" t="s">
        <v>686</v>
      </c>
      <c r="C71" s="248">
        <v>-1</v>
      </c>
      <c r="D71" s="248">
        <v>4</v>
      </c>
      <c r="E71" s="38" t="s">
        <v>146</v>
      </c>
      <c r="F71" s="38" t="s">
        <v>69</v>
      </c>
      <c r="G71" s="39" t="s">
        <v>88</v>
      </c>
      <c r="H71" s="40">
        <v>4.1100000000000003</v>
      </c>
      <c r="I71" s="39">
        <v>5</v>
      </c>
      <c r="J71" s="41">
        <v>187.75</v>
      </c>
      <c r="K71" s="42"/>
      <c r="L71" s="43">
        <f t="shared" si="0"/>
        <v>771.65250000000003</v>
      </c>
      <c r="M71" s="43">
        <f t="shared" si="1"/>
        <v>0</v>
      </c>
      <c r="N71" s="44">
        <f t="shared" si="2"/>
        <v>0</v>
      </c>
      <c r="O71" s="43">
        <f t="shared" ref="O71" si="65">ROUND(M71*SVS_UR_1_1,2)</f>
        <v>0</v>
      </c>
      <c r="P71" s="41">
        <f t="shared" si="9"/>
        <v>1</v>
      </c>
      <c r="Q71" s="42"/>
      <c r="R71" s="43">
        <f t="shared" si="5"/>
        <v>4.1100000000000003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 ht="24">
      <c r="A72" s="37">
        <f>MAX($A$11:A71)+1</f>
        <v>62</v>
      </c>
      <c r="B72" s="46" t="s">
        <v>686</v>
      </c>
      <c r="C72" s="248">
        <v>-1</v>
      </c>
      <c r="D72" s="248">
        <v>3</v>
      </c>
      <c r="E72" s="38" t="s">
        <v>146</v>
      </c>
      <c r="F72" s="38" t="s">
        <v>69</v>
      </c>
      <c r="G72" s="39" t="s">
        <v>88</v>
      </c>
      <c r="H72" s="40">
        <v>5.13</v>
      </c>
      <c r="I72" s="39">
        <v>5</v>
      </c>
      <c r="J72" s="41">
        <v>187.75</v>
      </c>
      <c r="K72" s="42"/>
      <c r="L72" s="43">
        <f t="shared" si="0"/>
        <v>963.15750000000003</v>
      </c>
      <c r="M72" s="43">
        <f t="shared" si="1"/>
        <v>0</v>
      </c>
      <c r="N72" s="44">
        <f t="shared" si="2"/>
        <v>0</v>
      </c>
      <c r="O72" s="43">
        <f t="shared" ref="O72" si="66">ROUND(M72*SVS_UR_1_1,2)</f>
        <v>0</v>
      </c>
      <c r="P72" s="41">
        <f t="shared" si="9"/>
        <v>1</v>
      </c>
      <c r="Q72" s="42"/>
      <c r="R72" s="43">
        <f t="shared" si="5"/>
        <v>5.13</v>
      </c>
      <c r="S72" s="43">
        <f t="shared" si="6"/>
        <v>0</v>
      </c>
      <c r="T72" s="44">
        <f t="shared" si="7"/>
        <v>0</v>
      </c>
      <c r="U72" s="43" cm="1">
        <f t="array" ref="U72">ROUND(S72*SVS_GrR_1_1,2)</f>
        <v>0</v>
      </c>
    </row>
    <row r="73" spans="1:21" s="45" customFormat="1" ht="24">
      <c r="A73" s="37">
        <f>MAX($A$11:A72)+1</f>
        <v>63</v>
      </c>
      <c r="B73" s="46" t="s">
        <v>686</v>
      </c>
      <c r="C73" s="248">
        <v>-1</v>
      </c>
      <c r="D73" s="248">
        <v>2</v>
      </c>
      <c r="E73" s="38" t="s">
        <v>510</v>
      </c>
      <c r="F73" s="38" t="s">
        <v>522</v>
      </c>
      <c r="G73" s="39" t="s">
        <v>81</v>
      </c>
      <c r="H73" s="40">
        <v>6.8</v>
      </c>
      <c r="I73" s="39">
        <v>3</v>
      </c>
      <c r="J73" s="41">
        <v>112.65</v>
      </c>
      <c r="K73" s="42"/>
      <c r="L73" s="43">
        <f t="shared" si="0"/>
        <v>766.02</v>
      </c>
      <c r="M73" s="43">
        <f t="shared" si="1"/>
        <v>0</v>
      </c>
      <c r="N73" s="44">
        <f t="shared" si="2"/>
        <v>0</v>
      </c>
      <c r="O73" s="43">
        <f t="shared" ref="O73" si="67">ROUND(M73*SVS_UR_1_1,2)</f>
        <v>0</v>
      </c>
      <c r="P73" s="41">
        <f t="shared" si="9"/>
        <v>1</v>
      </c>
      <c r="Q73" s="42"/>
      <c r="R73" s="43">
        <f t="shared" si="5"/>
        <v>6.8</v>
      </c>
      <c r="S73" s="43">
        <f t="shared" si="6"/>
        <v>0</v>
      </c>
      <c r="T73" s="44">
        <f t="shared" si="7"/>
        <v>0</v>
      </c>
      <c r="U73" s="43" cm="1">
        <f t="array" ref="U73">ROUND(S73*SVS_GrR_1_1,2)</f>
        <v>0</v>
      </c>
    </row>
    <row r="74" spans="1:21" s="45" customFormat="1" ht="24">
      <c r="A74" s="37">
        <f>MAX($A$11:A73)+1</f>
        <v>64</v>
      </c>
      <c r="B74" s="46" t="s">
        <v>686</v>
      </c>
      <c r="C74" s="248">
        <v>-1</v>
      </c>
      <c r="D74" s="248">
        <v>1</v>
      </c>
      <c r="E74" s="38" t="s">
        <v>693</v>
      </c>
      <c r="F74" s="38" t="s">
        <v>72</v>
      </c>
      <c r="G74" s="39" t="s">
        <v>75</v>
      </c>
      <c r="H74" s="40">
        <v>60.32</v>
      </c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</row>
    <row r="75" spans="1:21" s="45" customFormat="1">
      <c r="A75" s="195"/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</row>
    <row r="76" spans="1:21">
      <c r="I76" s="98"/>
      <c r="L76" s="49"/>
    </row>
    <row r="77" spans="1:21">
      <c r="A77" s="52"/>
      <c r="B77" s="53"/>
      <c r="C77" s="54" t="str">
        <f>"weil "&amp;COUNTA($A:$A)-SUBTOTAL(103,$A:$A)&amp;" Zeile(n) Ausgeblendet"</f>
        <v>weil 0 Zeile(n) Ausgeblendet</v>
      </c>
      <c r="D77" s="53" t="str">
        <f>"oder Abgefiltert sind, Teilsummen:"</f>
        <v>oder Abgefiltert sind, Teilsummen:</v>
      </c>
      <c r="E77" s="54"/>
      <c r="F77" s="54"/>
      <c r="G77" s="55"/>
      <c r="H77" s="56">
        <f>SUBTOTAL(109,H11:H74)</f>
        <v>1714.33</v>
      </c>
      <c r="I77" s="101"/>
      <c r="J77" s="96" t="s">
        <v>938</v>
      </c>
      <c r="K77" s="57">
        <f>SUBTOTAL(103,I11:I74)</f>
        <v>61</v>
      </c>
      <c r="L77" s="56">
        <f>SUBTOTAL(109,L11:L74)</f>
        <v>210348.09599999996</v>
      </c>
      <c r="M77" s="56">
        <f>SUBTOTAL(109,M11:M74)</f>
        <v>0</v>
      </c>
      <c r="N77" s="58"/>
      <c r="O77" s="56">
        <f>SUBTOTAL(109,O11:O74)</f>
        <v>0</v>
      </c>
    </row>
    <row r="78" spans="1:21">
      <c r="H78" s="59"/>
      <c r="I78" s="98"/>
      <c r="L78" s="49"/>
    </row>
    <row r="79" spans="1:21">
      <c r="A79" s="60" t="s">
        <v>23</v>
      </c>
      <c r="B79" s="60"/>
      <c r="C79" s="61"/>
      <c r="D79" s="62"/>
      <c r="E79" s="62"/>
      <c r="F79" s="63"/>
      <c r="G79" s="64"/>
      <c r="H79" s="65"/>
      <c r="I79" s="99"/>
      <c r="J79" s="99"/>
      <c r="K79" s="65"/>
      <c r="L79" s="65"/>
      <c r="M79" s="65"/>
      <c r="N79" s="65"/>
      <c r="O79" s="65"/>
    </row>
    <row r="80" spans="1:21" ht="6" customHeight="1">
      <c r="A80" s="60"/>
      <c r="B80" s="60"/>
      <c r="C80" s="61"/>
      <c r="D80" s="62"/>
      <c r="E80" s="62"/>
      <c r="F80" s="63"/>
      <c r="G80" s="64"/>
      <c r="H80" s="65"/>
      <c r="I80" s="99"/>
      <c r="J80" s="99"/>
      <c r="K80" s="65"/>
      <c r="L80" s="65"/>
      <c r="M80" s="65"/>
      <c r="N80" s="65"/>
      <c r="O80" s="65"/>
    </row>
    <row r="81" spans="1:15">
      <c r="A81" s="47" t="s">
        <v>24</v>
      </c>
      <c r="B81" s="47" t="s">
        <v>25</v>
      </c>
      <c r="D81" s="29" t="s">
        <v>26</v>
      </c>
      <c r="E81" s="66" t="s">
        <v>27</v>
      </c>
      <c r="J81" s="29"/>
      <c r="K81" s="49"/>
      <c r="L81" s="49"/>
      <c r="M81" s="49"/>
      <c r="N81" s="49"/>
      <c r="O81" s="49"/>
    </row>
    <row r="82" spans="1:15">
      <c r="A82" s="47" t="s">
        <v>12</v>
      </c>
      <c r="B82" s="47" t="s">
        <v>28</v>
      </c>
      <c r="D82" s="29" t="s">
        <v>29</v>
      </c>
      <c r="E82" s="66" t="s">
        <v>30</v>
      </c>
      <c r="J82" s="29"/>
      <c r="K82" s="49"/>
      <c r="L82" s="49"/>
      <c r="M82" s="49"/>
      <c r="N82" s="49"/>
      <c r="O82" s="49"/>
    </row>
    <row r="83" spans="1:15">
      <c r="A83" s="47" t="s">
        <v>31</v>
      </c>
      <c r="B83" s="47" t="s">
        <v>32</v>
      </c>
      <c r="D83" s="62" t="s">
        <v>48</v>
      </c>
      <c r="E83" s="67" t="s">
        <v>49</v>
      </c>
      <c r="J83" s="29"/>
      <c r="K83" s="49"/>
      <c r="L83" s="49"/>
      <c r="M83" s="49"/>
      <c r="N83" s="49"/>
      <c r="O83" s="49"/>
    </row>
    <row r="84" spans="1:15">
      <c r="A84" s="47" t="s">
        <v>33</v>
      </c>
      <c r="B84" s="47" t="s">
        <v>34</v>
      </c>
      <c r="D84" s="68" t="s">
        <v>35</v>
      </c>
      <c r="E84" s="48" t="s">
        <v>36</v>
      </c>
      <c r="J84" s="29"/>
      <c r="K84" s="49"/>
      <c r="L84" s="49"/>
      <c r="M84" s="49"/>
      <c r="N84" s="49"/>
      <c r="O84" s="49"/>
    </row>
    <row r="85" spans="1:15">
      <c r="J85" s="29"/>
      <c r="K85" s="49"/>
      <c r="L85" s="49"/>
      <c r="M85" s="49"/>
      <c r="N85" s="49"/>
      <c r="O85" s="49"/>
    </row>
    <row r="86" spans="1:15">
      <c r="I86" s="97"/>
      <c r="J86" s="97"/>
      <c r="K86" s="24"/>
      <c r="L86" s="24"/>
      <c r="M86" s="24"/>
      <c r="N86" s="24"/>
      <c r="O86" s="24"/>
    </row>
  </sheetData>
  <sheetProtection algorithmName="SHA-512" hashValue="f/9up2PEhvECyeT/+MP82LfMb+Xl3QZj1vaYhuda9r+GDtyw2bXcVP6A7CvSj4MYQ6a21nR+clvdIkARbM0PpA==" saltValue="dkPhn6ge/A2Ml7Q3JSPv0w==" spinCount="100000" sheet="1" objects="1" scenarios="1" formatColumns="0" formatRows="0" autoFilter="0"/>
  <autoFilter ref="A9:U74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17" priority="3">
      <formula>$A$1&lt;&gt;""</formula>
    </cfRule>
  </conditionalFormatting>
  <conditionalFormatting sqref="A77:O77">
    <cfRule type="expression" dxfId="116" priority="2">
      <formula>IF(SUBTOTAL(103,$A:$A)=COUNTA($A:$A),TRUE,FALSE)</formula>
    </cfRule>
  </conditionalFormatting>
  <conditionalFormatting sqref="B11:I51 B52:H52 B53:I63 B64:H64 B65:I73 B74:H74">
    <cfRule type="expression" dxfId="115" priority="4">
      <formula>AND(NOT(ISBLANK($E$8)),SEARCH($E$8,$B11&amp;$C11&amp;$D11&amp;$E11&amp;$F11&amp;$G11&amp;$H11))</formula>
    </cfRule>
    <cfRule type="expression" dxfId="114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13" priority="1">
      <formula>F4&lt;&gt;""</formula>
    </cfRule>
  </conditionalFormatting>
  <conditionalFormatting sqref="K4">
    <cfRule type="expression" dxfId="112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8AA5-0F5C-4556-A06C-1D583B32BD89}">
  <sheetPr>
    <tabColor theme="5" tint="0.59999389629810485"/>
    <pageSetUpPr fitToPage="1"/>
  </sheetPr>
  <dimension ref="A1:U52"/>
  <sheetViews>
    <sheetView showGridLines="0" zoomScaleNormal="100" workbookViewId="0">
      <pane ySplit="10" topLeftCell="A11" activePane="bottomLeft" state="frozen"/>
      <selection activeCell="F38" sqref="F37:F38"/>
      <selection pane="bottomLeft" activeCell="E18" sqref="E1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IF(OR(COUNTIF(K11:K40,"&gt;0")&lt;&gt;COUNT(I11:I40),$O$5=""),"Das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694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935</v>
      </c>
      <c r="C5" s="241"/>
      <c r="D5" s="205" t="s">
        <v>46</v>
      </c>
      <c r="E5" s="209" t="str" cm="1">
        <f t="array" aca="1" ref="E5" ca="1">MID(CELL("dateiname",A2),FIND("]",CELL("dateiname",A2))+7,2)</f>
        <v>14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240</v>
      </c>
      <c r="P6" s="227"/>
      <c r="Q6" s="227"/>
      <c r="R6" s="227"/>
      <c r="S6" s="227"/>
      <c r="T6" s="224" t="s">
        <v>376</v>
      </c>
      <c r="U6" s="225">
        <v>18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COUNTA(I11:I40)</f>
        <v>26</v>
      </c>
      <c r="P7" s="227"/>
      <c r="Q7" s="227"/>
      <c r="R7" s="227"/>
      <c r="S7" s="227"/>
      <c r="T7" s="226" t="s">
        <v>329</v>
      </c>
      <c r="U7" s="229">
        <f>COUNTA(P11:P40)</f>
        <v>24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SUM(H11:H40)</f>
        <v>1434.8199999999995</v>
      </c>
      <c r="I10" s="201"/>
      <c r="J10" s="200" t="s">
        <v>59</v>
      </c>
      <c r="K10" s="202">
        <f>IFERROR(L10/M10,0)</f>
        <v>0</v>
      </c>
      <c r="L10" s="203">
        <f>SUM(L11:L40)</f>
        <v>238010.13449999996</v>
      </c>
      <c r="M10" s="203">
        <f>SUM(M11:M40)</f>
        <v>0</v>
      </c>
      <c r="N10" s="199"/>
      <c r="O10" s="203">
        <f>SUM(O11:O40)</f>
        <v>0</v>
      </c>
      <c r="P10" s="200" t="s">
        <v>59</v>
      </c>
      <c r="Q10" s="202">
        <f>IFERROR(R10/S10,0)</f>
        <v>0</v>
      </c>
      <c r="R10" s="203">
        <f>SUM(R11:R40)</f>
        <v>1266.8399999999997</v>
      </c>
      <c r="S10" s="203">
        <f>SUM(S11:S40)</f>
        <v>0</v>
      </c>
      <c r="T10" s="199"/>
      <c r="U10" s="203">
        <f>SUM(U11:U40)</f>
        <v>0</v>
      </c>
    </row>
    <row r="11" spans="1:21" s="45" customFormat="1">
      <c r="A11" s="37">
        <v>1</v>
      </c>
      <c r="B11" s="46" t="s">
        <v>694</v>
      </c>
      <c r="C11" s="248">
        <v>0</v>
      </c>
      <c r="D11" s="248">
        <v>32</v>
      </c>
      <c r="E11" s="38" t="s">
        <v>248</v>
      </c>
      <c r="F11" s="38" t="s">
        <v>71</v>
      </c>
      <c r="G11" s="39" t="s">
        <v>42</v>
      </c>
      <c r="H11" s="40">
        <v>54.91</v>
      </c>
      <c r="I11" s="39">
        <v>0.23</v>
      </c>
      <c r="J11" s="41">
        <v>12</v>
      </c>
      <c r="K11" s="42"/>
      <c r="L11" s="43">
        <f t="shared" ref="L11:L40" si="0">H11*J11</f>
        <v>658.92</v>
      </c>
      <c r="M11" s="43">
        <f t="shared" ref="M11:M40" si="1">IFERROR(L11/K11,0)</f>
        <v>0</v>
      </c>
      <c r="N11" s="44">
        <f t="shared" ref="N11:N40" si="2">IF(O11&gt;0,O11/J11,0)</f>
        <v>0</v>
      </c>
      <c r="O11" s="43">
        <f t="shared" ref="O11" si="3">ROUND(M11*SVS_UR_1_1,2)</f>
        <v>0</v>
      </c>
      <c r="P11" s="138"/>
      <c r="Q11" s="138"/>
      <c r="R11" s="138"/>
      <c r="S11" s="138"/>
      <c r="T11" s="138"/>
      <c r="U11" s="138"/>
    </row>
    <row r="12" spans="1:21" s="45" customFormat="1">
      <c r="A12" s="37">
        <f>MAX($A$11:A11)+1</f>
        <v>2</v>
      </c>
      <c r="B12" s="46" t="s">
        <v>694</v>
      </c>
      <c r="C12" s="248">
        <v>0</v>
      </c>
      <c r="D12" s="248">
        <v>31</v>
      </c>
      <c r="E12" s="38" t="s">
        <v>242</v>
      </c>
      <c r="F12" s="38" t="s">
        <v>71</v>
      </c>
      <c r="G12" s="39" t="s">
        <v>94</v>
      </c>
      <c r="H12" s="40">
        <v>7.25</v>
      </c>
      <c r="I12" s="39">
        <v>5</v>
      </c>
      <c r="J12" s="41">
        <v>187.75</v>
      </c>
      <c r="K12" s="42"/>
      <c r="L12" s="43">
        <f t="shared" si="0"/>
        <v>1361.1875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ref="R12:R40" si="4">H12*P12</f>
        <v>7.25</v>
      </c>
      <c r="S12" s="43">
        <f t="shared" ref="S12:S40" si="5">IFERROR(R12/Q12,0)</f>
        <v>0</v>
      </c>
      <c r="T12" s="44">
        <f t="shared" ref="T12:T40" si="6">IF(U12&gt;0,U12/P12,0)</f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46" t="s">
        <v>694</v>
      </c>
      <c r="C13" s="248">
        <v>0</v>
      </c>
      <c r="D13" s="248">
        <v>30</v>
      </c>
      <c r="E13" s="38" t="s">
        <v>322</v>
      </c>
      <c r="F13" s="38" t="s">
        <v>71</v>
      </c>
      <c r="G13" s="39" t="s">
        <v>78</v>
      </c>
      <c r="H13" s="40">
        <v>10.27</v>
      </c>
      <c r="I13" s="39">
        <v>2</v>
      </c>
      <c r="J13" s="41">
        <v>75.099999999999994</v>
      </c>
      <c r="K13" s="42"/>
      <c r="L13" s="43">
        <f t="shared" si="0"/>
        <v>771.27699999999993</v>
      </c>
      <c r="M13" s="43">
        <f t="shared" si="1"/>
        <v>0</v>
      </c>
      <c r="N13" s="44">
        <f t="shared" si="2"/>
        <v>0</v>
      </c>
      <c r="O13" s="43">
        <f t="shared" ref="O13" si="7">ROUND(M13*SVS_UR_1_1,2)</f>
        <v>0</v>
      </c>
      <c r="P13" s="41">
        <f t="shared" ref="P13:P40" si="8">IF(I13&gt;=1,1,0)</f>
        <v>1</v>
      </c>
      <c r="Q13" s="42"/>
      <c r="R13" s="43">
        <f t="shared" si="4"/>
        <v>10.27</v>
      </c>
      <c r="S13" s="43">
        <f t="shared" si="5"/>
        <v>0</v>
      </c>
      <c r="T13" s="44">
        <f t="shared" si="6"/>
        <v>0</v>
      </c>
      <c r="U13" s="43" cm="1">
        <f t="array" ref="U13">ROUND(S13*SVS_GrR_1_1,2)</f>
        <v>0</v>
      </c>
    </row>
    <row r="14" spans="1:21" s="45" customFormat="1">
      <c r="A14" s="37">
        <f>MAX($A$11:A13)+1</f>
        <v>4</v>
      </c>
      <c r="B14" s="46" t="s">
        <v>694</v>
      </c>
      <c r="C14" s="248">
        <v>0</v>
      </c>
      <c r="D14" s="248">
        <v>29</v>
      </c>
      <c r="E14" s="38" t="s">
        <v>249</v>
      </c>
      <c r="F14" s="38" t="s">
        <v>71</v>
      </c>
      <c r="G14" s="39" t="s">
        <v>42</v>
      </c>
      <c r="H14" s="40">
        <v>54.91</v>
      </c>
      <c r="I14" s="39">
        <v>0.23</v>
      </c>
      <c r="J14" s="41">
        <v>12</v>
      </c>
      <c r="K14" s="42"/>
      <c r="L14" s="43">
        <f t="shared" si="0"/>
        <v>658.92</v>
      </c>
      <c r="M14" s="43">
        <f t="shared" si="1"/>
        <v>0</v>
      </c>
      <c r="N14" s="44">
        <f t="shared" si="2"/>
        <v>0</v>
      </c>
      <c r="O14" s="43">
        <f t="shared" ref="O14" si="9">ROUND(M14*SVS_UR_1_1,2)</f>
        <v>0</v>
      </c>
      <c r="P14" s="138"/>
      <c r="Q14" s="138"/>
      <c r="R14" s="138"/>
      <c r="S14" s="138"/>
      <c r="T14" s="138"/>
      <c r="U14" s="138"/>
    </row>
    <row r="15" spans="1:21" s="45" customFormat="1">
      <c r="A15" s="37">
        <f>MAX($A$11:A14)+1</f>
        <v>5</v>
      </c>
      <c r="B15" s="46" t="s">
        <v>694</v>
      </c>
      <c r="C15" s="248">
        <v>0</v>
      </c>
      <c r="D15" s="248">
        <v>28</v>
      </c>
      <c r="E15" s="38" t="s">
        <v>695</v>
      </c>
      <c r="F15" s="38" t="s">
        <v>72</v>
      </c>
      <c r="G15" s="39" t="s">
        <v>75</v>
      </c>
      <c r="H15" s="40">
        <v>18.66</v>
      </c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</row>
    <row r="16" spans="1:21" s="45" customFormat="1">
      <c r="A16" s="37">
        <f>MAX($A$11:A15)+1</f>
        <v>6</v>
      </c>
      <c r="B16" s="46" t="s">
        <v>694</v>
      </c>
      <c r="C16" s="248">
        <v>0</v>
      </c>
      <c r="D16" s="248">
        <v>27</v>
      </c>
      <c r="E16" s="38" t="s">
        <v>696</v>
      </c>
      <c r="F16" s="38" t="s">
        <v>72</v>
      </c>
      <c r="G16" s="39" t="s">
        <v>75</v>
      </c>
      <c r="H16" s="40">
        <v>10.7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</row>
    <row r="17" spans="1:21" s="45" customFormat="1">
      <c r="A17" s="37">
        <f>MAX($A$11:A16)+1</f>
        <v>7</v>
      </c>
      <c r="B17" s="46" t="s">
        <v>694</v>
      </c>
      <c r="C17" s="248">
        <v>0</v>
      </c>
      <c r="D17" s="248">
        <v>26</v>
      </c>
      <c r="E17" s="38" t="s">
        <v>349</v>
      </c>
      <c r="F17" s="38" t="s">
        <v>71</v>
      </c>
      <c r="G17" s="39" t="s">
        <v>305</v>
      </c>
      <c r="H17" s="40">
        <v>961.4</v>
      </c>
      <c r="I17" s="39">
        <v>5</v>
      </c>
      <c r="J17" s="41">
        <v>187.75</v>
      </c>
      <c r="K17" s="42"/>
      <c r="L17" s="43">
        <f t="shared" si="0"/>
        <v>180502.85</v>
      </c>
      <c r="M17" s="43">
        <f t="shared" si="1"/>
        <v>0</v>
      </c>
      <c r="N17" s="44">
        <f t="shared" si="2"/>
        <v>0</v>
      </c>
      <c r="O17" s="43">
        <f t="shared" ref="O17" si="10">ROUND(M17*SVS_UR_1_1,2)</f>
        <v>0</v>
      </c>
      <c r="P17" s="41">
        <f t="shared" si="8"/>
        <v>1</v>
      </c>
      <c r="Q17" s="42"/>
      <c r="R17" s="43">
        <f t="shared" si="4"/>
        <v>961.4</v>
      </c>
      <c r="S17" s="43">
        <f t="shared" si="5"/>
        <v>0</v>
      </c>
      <c r="T17" s="44">
        <f t="shared" si="6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694</v>
      </c>
      <c r="C18" s="248">
        <v>0</v>
      </c>
      <c r="D18" s="248">
        <v>23</v>
      </c>
      <c r="E18" s="38" t="s">
        <v>54</v>
      </c>
      <c r="F18" s="38" t="s">
        <v>69</v>
      </c>
      <c r="G18" s="39" t="s">
        <v>81</v>
      </c>
      <c r="H18" s="40">
        <v>5.51</v>
      </c>
      <c r="I18" s="39">
        <v>5</v>
      </c>
      <c r="J18" s="41">
        <v>187.75</v>
      </c>
      <c r="K18" s="42"/>
      <c r="L18" s="43">
        <f t="shared" si="0"/>
        <v>1034.5025000000001</v>
      </c>
      <c r="M18" s="43">
        <f t="shared" si="1"/>
        <v>0</v>
      </c>
      <c r="N18" s="44">
        <f t="shared" si="2"/>
        <v>0</v>
      </c>
      <c r="O18" s="43">
        <f t="shared" ref="O18" si="11">ROUND(M18*SVS_UR_1_1,2)</f>
        <v>0</v>
      </c>
      <c r="P18" s="41">
        <f t="shared" si="8"/>
        <v>1</v>
      </c>
      <c r="Q18" s="42"/>
      <c r="R18" s="43">
        <f t="shared" si="4"/>
        <v>5.51</v>
      </c>
      <c r="S18" s="43">
        <f t="shared" si="5"/>
        <v>0</v>
      </c>
      <c r="T18" s="44">
        <f t="shared" si="6"/>
        <v>0</v>
      </c>
      <c r="U18" s="43" cm="1">
        <f t="array" ref="U18">ROUND(S18*SVS_GrR_1_1,2)</f>
        <v>0</v>
      </c>
    </row>
    <row r="19" spans="1:21" s="45" customFormat="1">
      <c r="A19" s="37">
        <f>MAX($A$11:A18)+1</f>
        <v>9</v>
      </c>
      <c r="B19" s="46" t="s">
        <v>694</v>
      </c>
      <c r="C19" s="248">
        <v>0</v>
      </c>
      <c r="D19" s="248">
        <v>22</v>
      </c>
      <c r="E19" s="38" t="s">
        <v>697</v>
      </c>
      <c r="F19" s="38" t="s">
        <v>69</v>
      </c>
      <c r="G19" s="39" t="s">
        <v>81</v>
      </c>
      <c r="H19" s="40">
        <v>123.76</v>
      </c>
      <c r="I19" s="39">
        <v>5</v>
      </c>
      <c r="J19" s="41">
        <v>187.75</v>
      </c>
      <c r="K19" s="42"/>
      <c r="L19" s="43">
        <f t="shared" si="0"/>
        <v>23235.940000000002</v>
      </c>
      <c r="M19" s="43">
        <f t="shared" si="1"/>
        <v>0</v>
      </c>
      <c r="N19" s="44">
        <f t="shared" si="2"/>
        <v>0</v>
      </c>
      <c r="O19" s="43">
        <f t="shared" ref="O19" si="12">ROUND(M19*SVS_UR_1_1,2)</f>
        <v>0</v>
      </c>
      <c r="P19" s="41">
        <f t="shared" si="8"/>
        <v>1</v>
      </c>
      <c r="Q19" s="42"/>
      <c r="R19" s="43">
        <f t="shared" si="4"/>
        <v>123.76</v>
      </c>
      <c r="S19" s="43">
        <f t="shared" si="5"/>
        <v>0</v>
      </c>
      <c r="T19" s="44">
        <f t="shared" si="6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46" t="s">
        <v>694</v>
      </c>
      <c r="C20" s="248">
        <v>0</v>
      </c>
      <c r="D20" s="248">
        <v>21</v>
      </c>
      <c r="E20" s="38" t="s">
        <v>209</v>
      </c>
      <c r="F20" s="38" t="s">
        <v>69</v>
      </c>
      <c r="G20" s="39" t="s">
        <v>75</v>
      </c>
      <c r="H20" s="40">
        <v>2.4300000000000002</v>
      </c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</row>
    <row r="21" spans="1:21" s="45" customFormat="1">
      <c r="A21" s="37">
        <f>MAX($A$11:A20)+1</f>
        <v>11</v>
      </c>
      <c r="B21" s="46" t="s">
        <v>694</v>
      </c>
      <c r="C21" s="248">
        <v>0</v>
      </c>
      <c r="D21" s="248">
        <v>20</v>
      </c>
      <c r="E21" s="38" t="s">
        <v>698</v>
      </c>
      <c r="F21" s="38" t="s">
        <v>69</v>
      </c>
      <c r="G21" s="39" t="s">
        <v>88</v>
      </c>
      <c r="H21" s="40">
        <v>4.59</v>
      </c>
      <c r="I21" s="39">
        <v>5</v>
      </c>
      <c r="J21" s="41">
        <v>187.75</v>
      </c>
      <c r="K21" s="42"/>
      <c r="L21" s="43">
        <f t="shared" si="0"/>
        <v>861.77249999999992</v>
      </c>
      <c r="M21" s="43">
        <f t="shared" si="1"/>
        <v>0</v>
      </c>
      <c r="N21" s="44">
        <f t="shared" si="2"/>
        <v>0</v>
      </c>
      <c r="O21" s="43">
        <f t="shared" ref="O21" si="13">ROUND(M21*SVS_UR_1_1,2)</f>
        <v>0</v>
      </c>
      <c r="P21" s="41">
        <f t="shared" si="8"/>
        <v>1</v>
      </c>
      <c r="Q21" s="42"/>
      <c r="R21" s="43">
        <f t="shared" si="4"/>
        <v>4.59</v>
      </c>
      <c r="S21" s="43">
        <f t="shared" si="5"/>
        <v>0</v>
      </c>
      <c r="T21" s="44">
        <f t="shared" si="6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694</v>
      </c>
      <c r="C22" s="248">
        <v>0</v>
      </c>
      <c r="D22" s="248">
        <v>19</v>
      </c>
      <c r="E22" s="38" t="s">
        <v>699</v>
      </c>
      <c r="F22" s="38" t="s">
        <v>69</v>
      </c>
      <c r="G22" s="39" t="s">
        <v>88</v>
      </c>
      <c r="H22" s="40">
        <v>4.1399999999999997</v>
      </c>
      <c r="I22" s="39">
        <v>5</v>
      </c>
      <c r="J22" s="41">
        <v>187.75</v>
      </c>
      <c r="K22" s="42"/>
      <c r="L22" s="43">
        <f t="shared" si="0"/>
        <v>777.28499999999997</v>
      </c>
      <c r="M22" s="43">
        <f t="shared" si="1"/>
        <v>0</v>
      </c>
      <c r="N22" s="44">
        <f t="shared" si="2"/>
        <v>0</v>
      </c>
      <c r="O22" s="43">
        <f t="shared" ref="O22" si="14">ROUND(M22*SVS_UR_1_1,2)</f>
        <v>0</v>
      </c>
      <c r="P22" s="41">
        <f t="shared" si="8"/>
        <v>1</v>
      </c>
      <c r="Q22" s="42"/>
      <c r="R22" s="43">
        <f t="shared" si="4"/>
        <v>4.1399999999999997</v>
      </c>
      <c r="S22" s="43">
        <f t="shared" si="5"/>
        <v>0</v>
      </c>
      <c r="T22" s="44">
        <f t="shared" si="6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694</v>
      </c>
      <c r="C23" s="248">
        <v>0</v>
      </c>
      <c r="D23" s="248">
        <v>18</v>
      </c>
      <c r="E23" s="38" t="s">
        <v>82</v>
      </c>
      <c r="F23" s="38" t="s">
        <v>69</v>
      </c>
      <c r="G23" s="39" t="s">
        <v>81</v>
      </c>
      <c r="H23" s="40">
        <v>5.73</v>
      </c>
      <c r="I23" s="39">
        <v>5</v>
      </c>
      <c r="J23" s="41">
        <v>187.75</v>
      </c>
      <c r="K23" s="42"/>
      <c r="L23" s="43">
        <f t="shared" si="0"/>
        <v>1075.8075000000001</v>
      </c>
      <c r="M23" s="43">
        <f t="shared" si="1"/>
        <v>0</v>
      </c>
      <c r="N23" s="44">
        <f t="shared" si="2"/>
        <v>0</v>
      </c>
      <c r="O23" s="43">
        <f t="shared" ref="O23" si="15">ROUND(M23*SVS_UR_1_1,2)</f>
        <v>0</v>
      </c>
      <c r="P23" s="41">
        <f t="shared" si="8"/>
        <v>1</v>
      </c>
      <c r="Q23" s="42"/>
      <c r="R23" s="43">
        <f t="shared" si="4"/>
        <v>5.73</v>
      </c>
      <c r="S23" s="43">
        <f t="shared" si="5"/>
        <v>0</v>
      </c>
      <c r="T23" s="44">
        <f t="shared" si="6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694</v>
      </c>
      <c r="C24" s="248">
        <v>0</v>
      </c>
      <c r="D24" s="248">
        <v>17</v>
      </c>
      <c r="E24" s="38" t="s">
        <v>449</v>
      </c>
      <c r="F24" s="38" t="s">
        <v>69</v>
      </c>
      <c r="G24" s="39" t="s">
        <v>88</v>
      </c>
      <c r="H24" s="40">
        <v>5.55</v>
      </c>
      <c r="I24" s="39">
        <v>5</v>
      </c>
      <c r="J24" s="41">
        <v>187.75</v>
      </c>
      <c r="K24" s="42"/>
      <c r="L24" s="43">
        <f t="shared" si="0"/>
        <v>1042.0125</v>
      </c>
      <c r="M24" s="43">
        <f t="shared" si="1"/>
        <v>0</v>
      </c>
      <c r="N24" s="44">
        <f t="shared" si="2"/>
        <v>0</v>
      </c>
      <c r="O24" s="43">
        <f t="shared" ref="O24" si="16">ROUND(M24*SVS_UR_1_1,2)</f>
        <v>0</v>
      </c>
      <c r="P24" s="41">
        <f t="shared" si="8"/>
        <v>1</v>
      </c>
      <c r="Q24" s="42"/>
      <c r="R24" s="43">
        <f t="shared" si="4"/>
        <v>5.55</v>
      </c>
      <c r="S24" s="43">
        <f t="shared" si="5"/>
        <v>0</v>
      </c>
      <c r="T24" s="44">
        <f t="shared" si="6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46" t="s">
        <v>694</v>
      </c>
      <c r="C25" s="248">
        <v>0</v>
      </c>
      <c r="D25" s="248">
        <v>16</v>
      </c>
      <c r="E25" s="38" t="s">
        <v>410</v>
      </c>
      <c r="F25" s="38" t="s">
        <v>69</v>
      </c>
      <c r="G25" s="39" t="s">
        <v>88</v>
      </c>
      <c r="H25" s="40">
        <v>2.4500000000000002</v>
      </c>
      <c r="I25" s="39">
        <v>5</v>
      </c>
      <c r="J25" s="41">
        <v>187.75</v>
      </c>
      <c r="K25" s="42"/>
      <c r="L25" s="43">
        <f t="shared" si="0"/>
        <v>459.98750000000001</v>
      </c>
      <c r="M25" s="43">
        <f t="shared" si="1"/>
        <v>0</v>
      </c>
      <c r="N25" s="44">
        <f t="shared" si="2"/>
        <v>0</v>
      </c>
      <c r="O25" s="43">
        <f t="shared" ref="O25" si="17">ROUND(M25*SVS_UR_1_1,2)</f>
        <v>0</v>
      </c>
      <c r="P25" s="41">
        <f t="shared" si="8"/>
        <v>1</v>
      </c>
      <c r="Q25" s="42"/>
      <c r="R25" s="43">
        <f t="shared" si="4"/>
        <v>2.4500000000000002</v>
      </c>
      <c r="S25" s="43">
        <f t="shared" si="5"/>
        <v>0</v>
      </c>
      <c r="T25" s="44">
        <f t="shared" si="6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46" t="s">
        <v>694</v>
      </c>
      <c r="C26" s="248">
        <v>0</v>
      </c>
      <c r="D26" s="248">
        <v>15</v>
      </c>
      <c r="E26" s="38" t="s">
        <v>700</v>
      </c>
      <c r="F26" s="38" t="s">
        <v>69</v>
      </c>
      <c r="G26" s="39" t="s">
        <v>88</v>
      </c>
      <c r="H26" s="40">
        <v>4.5999999999999996</v>
      </c>
      <c r="I26" s="39">
        <v>5</v>
      </c>
      <c r="J26" s="41">
        <v>187.75</v>
      </c>
      <c r="K26" s="42"/>
      <c r="L26" s="43">
        <f t="shared" si="0"/>
        <v>863.65</v>
      </c>
      <c r="M26" s="43">
        <f t="shared" si="1"/>
        <v>0</v>
      </c>
      <c r="N26" s="44">
        <f t="shared" si="2"/>
        <v>0</v>
      </c>
      <c r="O26" s="43">
        <f t="shared" ref="O26" si="18">ROUND(M26*SVS_UR_1_1,2)</f>
        <v>0</v>
      </c>
      <c r="P26" s="41">
        <f t="shared" si="8"/>
        <v>1</v>
      </c>
      <c r="Q26" s="42"/>
      <c r="R26" s="43">
        <f t="shared" si="4"/>
        <v>4.5999999999999996</v>
      </c>
      <c r="S26" s="43">
        <f t="shared" si="5"/>
        <v>0</v>
      </c>
      <c r="T26" s="44">
        <f t="shared" si="6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694</v>
      </c>
      <c r="C27" s="248">
        <v>0</v>
      </c>
      <c r="D27" s="248">
        <v>14</v>
      </c>
      <c r="E27" s="38" t="s">
        <v>323</v>
      </c>
      <c r="F27" s="38" t="s">
        <v>69</v>
      </c>
      <c r="G27" s="39" t="s">
        <v>88</v>
      </c>
      <c r="H27" s="40">
        <v>4.1900000000000004</v>
      </c>
      <c r="I27" s="39">
        <v>5</v>
      </c>
      <c r="J27" s="41">
        <v>187.75</v>
      </c>
      <c r="K27" s="42"/>
      <c r="L27" s="43">
        <f t="shared" si="0"/>
        <v>786.67250000000013</v>
      </c>
      <c r="M27" s="43">
        <f t="shared" si="1"/>
        <v>0</v>
      </c>
      <c r="N27" s="44">
        <f t="shared" si="2"/>
        <v>0</v>
      </c>
      <c r="O27" s="43">
        <f t="shared" ref="O27" si="19">ROUND(M27*SVS_UR_1_1,2)</f>
        <v>0</v>
      </c>
      <c r="P27" s="41">
        <f t="shared" si="8"/>
        <v>1</v>
      </c>
      <c r="Q27" s="42"/>
      <c r="R27" s="43">
        <f t="shared" si="4"/>
        <v>4.1900000000000004</v>
      </c>
      <c r="S27" s="43">
        <f t="shared" si="5"/>
        <v>0</v>
      </c>
      <c r="T27" s="44">
        <f t="shared" si="6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694</v>
      </c>
      <c r="C28" s="248">
        <v>0</v>
      </c>
      <c r="D28" s="248">
        <v>13</v>
      </c>
      <c r="E28" s="38" t="s">
        <v>141</v>
      </c>
      <c r="F28" s="38" t="s">
        <v>72</v>
      </c>
      <c r="G28" s="39" t="s">
        <v>75</v>
      </c>
      <c r="H28" s="40">
        <v>26.37</v>
      </c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</row>
    <row r="29" spans="1:21" s="45" customFormat="1">
      <c r="A29" s="37">
        <f>MAX($A$11:A28)+1</f>
        <v>19</v>
      </c>
      <c r="B29" s="46" t="s">
        <v>694</v>
      </c>
      <c r="C29" s="248">
        <v>0</v>
      </c>
      <c r="D29" s="248">
        <v>12</v>
      </c>
      <c r="E29" s="38" t="s">
        <v>222</v>
      </c>
      <c r="F29" s="38" t="s">
        <v>69</v>
      </c>
      <c r="G29" s="39" t="s">
        <v>89</v>
      </c>
      <c r="H29" s="40">
        <v>19.079999999999998</v>
      </c>
      <c r="I29" s="39">
        <v>5</v>
      </c>
      <c r="J29" s="41">
        <v>187.75</v>
      </c>
      <c r="K29" s="42"/>
      <c r="L29" s="43">
        <f t="shared" si="0"/>
        <v>3582.2699999999995</v>
      </c>
      <c r="M29" s="43">
        <f t="shared" si="1"/>
        <v>0</v>
      </c>
      <c r="N29" s="44">
        <f t="shared" si="2"/>
        <v>0</v>
      </c>
      <c r="O29" s="43">
        <f t="shared" ref="O29" si="20">ROUND(M29*SVS_UR_1_1,2)</f>
        <v>0</v>
      </c>
      <c r="P29" s="41">
        <f t="shared" si="8"/>
        <v>1</v>
      </c>
      <c r="Q29" s="42"/>
      <c r="R29" s="43">
        <f t="shared" si="4"/>
        <v>19.079999999999998</v>
      </c>
      <c r="S29" s="43">
        <f t="shared" si="5"/>
        <v>0</v>
      </c>
      <c r="T29" s="44">
        <f t="shared" si="6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46" t="s">
        <v>694</v>
      </c>
      <c r="C30" s="248">
        <v>0</v>
      </c>
      <c r="D30" s="248">
        <v>11</v>
      </c>
      <c r="E30" s="38" t="s">
        <v>256</v>
      </c>
      <c r="F30" s="38" t="s">
        <v>69</v>
      </c>
      <c r="G30" s="39" t="s">
        <v>88</v>
      </c>
      <c r="H30" s="40">
        <v>1.76</v>
      </c>
      <c r="I30" s="39">
        <v>5</v>
      </c>
      <c r="J30" s="41">
        <v>187.75</v>
      </c>
      <c r="K30" s="42"/>
      <c r="L30" s="43">
        <f t="shared" si="0"/>
        <v>330.44</v>
      </c>
      <c r="M30" s="43">
        <f t="shared" si="1"/>
        <v>0</v>
      </c>
      <c r="N30" s="44">
        <f t="shared" si="2"/>
        <v>0</v>
      </c>
      <c r="O30" s="43">
        <f t="shared" ref="O30" si="21">ROUND(M30*SVS_UR_1_1,2)</f>
        <v>0</v>
      </c>
      <c r="P30" s="41">
        <f t="shared" si="8"/>
        <v>1</v>
      </c>
      <c r="Q30" s="42"/>
      <c r="R30" s="43">
        <f t="shared" si="4"/>
        <v>1.76</v>
      </c>
      <c r="S30" s="43">
        <f t="shared" si="5"/>
        <v>0</v>
      </c>
      <c r="T30" s="44">
        <f t="shared" si="6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46" t="s">
        <v>694</v>
      </c>
      <c r="C31" s="248">
        <v>0</v>
      </c>
      <c r="D31" s="248">
        <v>10</v>
      </c>
      <c r="E31" s="38" t="s">
        <v>245</v>
      </c>
      <c r="F31" s="38" t="s">
        <v>69</v>
      </c>
      <c r="G31" s="39" t="s">
        <v>88</v>
      </c>
      <c r="H31" s="40">
        <v>11.01</v>
      </c>
      <c r="I31" s="39">
        <v>5</v>
      </c>
      <c r="J31" s="41">
        <v>187.75</v>
      </c>
      <c r="K31" s="42"/>
      <c r="L31" s="43">
        <f t="shared" si="0"/>
        <v>2067.1275000000001</v>
      </c>
      <c r="M31" s="43">
        <f t="shared" si="1"/>
        <v>0</v>
      </c>
      <c r="N31" s="44">
        <f t="shared" si="2"/>
        <v>0</v>
      </c>
      <c r="O31" s="43">
        <f t="shared" ref="O31" si="22">ROUND(M31*SVS_UR_1_1,2)</f>
        <v>0</v>
      </c>
      <c r="P31" s="41">
        <f t="shared" si="8"/>
        <v>1</v>
      </c>
      <c r="Q31" s="42"/>
      <c r="R31" s="43">
        <f t="shared" si="4"/>
        <v>11.01</v>
      </c>
      <c r="S31" s="43">
        <f t="shared" si="5"/>
        <v>0</v>
      </c>
      <c r="T31" s="44">
        <f t="shared" si="6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694</v>
      </c>
      <c r="C32" s="248">
        <v>0</v>
      </c>
      <c r="D32" s="248">
        <v>9</v>
      </c>
      <c r="E32" s="38" t="s">
        <v>258</v>
      </c>
      <c r="F32" s="38" t="s">
        <v>69</v>
      </c>
      <c r="G32" s="39" t="s">
        <v>88</v>
      </c>
      <c r="H32" s="40">
        <v>1.76</v>
      </c>
      <c r="I32" s="39">
        <v>5</v>
      </c>
      <c r="J32" s="41">
        <v>187.75</v>
      </c>
      <c r="K32" s="42"/>
      <c r="L32" s="43">
        <f t="shared" si="0"/>
        <v>330.44</v>
      </c>
      <c r="M32" s="43">
        <f t="shared" si="1"/>
        <v>0</v>
      </c>
      <c r="N32" s="44">
        <f t="shared" si="2"/>
        <v>0</v>
      </c>
      <c r="O32" s="43">
        <f t="shared" ref="O32" si="23">ROUND(M32*SVS_UR_1_1,2)</f>
        <v>0</v>
      </c>
      <c r="P32" s="41">
        <f t="shared" si="8"/>
        <v>1</v>
      </c>
      <c r="Q32" s="42"/>
      <c r="R32" s="43">
        <f t="shared" si="4"/>
        <v>1.76</v>
      </c>
      <c r="S32" s="43">
        <f t="shared" si="5"/>
        <v>0</v>
      </c>
      <c r="T32" s="44">
        <f t="shared" si="6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46" t="s">
        <v>694</v>
      </c>
      <c r="C33" s="248">
        <v>0</v>
      </c>
      <c r="D33" s="248">
        <v>8</v>
      </c>
      <c r="E33" s="38" t="s">
        <v>246</v>
      </c>
      <c r="F33" s="38" t="s">
        <v>69</v>
      </c>
      <c r="G33" s="39" t="s">
        <v>88</v>
      </c>
      <c r="H33" s="40">
        <v>11.01</v>
      </c>
      <c r="I33" s="39">
        <v>5</v>
      </c>
      <c r="J33" s="41">
        <v>187.75</v>
      </c>
      <c r="K33" s="42"/>
      <c r="L33" s="43">
        <f t="shared" si="0"/>
        <v>2067.1275000000001</v>
      </c>
      <c r="M33" s="43">
        <f t="shared" si="1"/>
        <v>0</v>
      </c>
      <c r="N33" s="44">
        <f t="shared" si="2"/>
        <v>0</v>
      </c>
      <c r="O33" s="43">
        <f t="shared" ref="O33" si="24">ROUND(M33*SVS_UR_1_1,2)</f>
        <v>0</v>
      </c>
      <c r="P33" s="41">
        <f t="shared" si="8"/>
        <v>1</v>
      </c>
      <c r="Q33" s="42"/>
      <c r="R33" s="43">
        <f t="shared" si="4"/>
        <v>11.01</v>
      </c>
      <c r="S33" s="43">
        <f t="shared" si="5"/>
        <v>0</v>
      </c>
      <c r="T33" s="44">
        <f t="shared" si="6"/>
        <v>0</v>
      </c>
      <c r="U33" s="43" cm="1">
        <f t="array" ref="U33">ROUND(S33*SVS_GrR_1_1,2)</f>
        <v>0</v>
      </c>
    </row>
    <row r="34" spans="1:21" s="45" customFormat="1">
      <c r="A34" s="37">
        <f>MAX($A$11:A33)+1</f>
        <v>24</v>
      </c>
      <c r="B34" s="46" t="s">
        <v>694</v>
      </c>
      <c r="C34" s="248">
        <v>0</v>
      </c>
      <c r="D34" s="248">
        <v>7</v>
      </c>
      <c r="E34" s="38" t="s">
        <v>223</v>
      </c>
      <c r="F34" s="38" t="s">
        <v>69</v>
      </c>
      <c r="G34" s="39" t="s">
        <v>89</v>
      </c>
      <c r="H34" s="40">
        <v>19.079999999999998</v>
      </c>
      <c r="I34" s="39">
        <v>5</v>
      </c>
      <c r="J34" s="41">
        <v>187.75</v>
      </c>
      <c r="K34" s="42"/>
      <c r="L34" s="43">
        <f t="shared" si="0"/>
        <v>3582.2699999999995</v>
      </c>
      <c r="M34" s="43">
        <f t="shared" si="1"/>
        <v>0</v>
      </c>
      <c r="N34" s="44">
        <f t="shared" si="2"/>
        <v>0</v>
      </c>
      <c r="O34" s="43">
        <f t="shared" ref="O34" si="25">ROUND(M34*SVS_UR_1_1,2)</f>
        <v>0</v>
      </c>
      <c r="P34" s="41">
        <f t="shared" si="8"/>
        <v>1</v>
      </c>
      <c r="Q34" s="42"/>
      <c r="R34" s="43">
        <f t="shared" si="4"/>
        <v>19.079999999999998</v>
      </c>
      <c r="S34" s="43">
        <f t="shared" si="5"/>
        <v>0</v>
      </c>
      <c r="T34" s="44">
        <f t="shared" si="6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46" t="s">
        <v>694</v>
      </c>
      <c r="C35" s="248">
        <v>0</v>
      </c>
      <c r="D35" s="248">
        <v>6</v>
      </c>
      <c r="E35" s="38" t="s">
        <v>224</v>
      </c>
      <c r="F35" s="38" t="s">
        <v>69</v>
      </c>
      <c r="G35" s="39" t="s">
        <v>89</v>
      </c>
      <c r="H35" s="40">
        <v>19.079999999999998</v>
      </c>
      <c r="I35" s="39">
        <v>5</v>
      </c>
      <c r="J35" s="41">
        <v>187.75</v>
      </c>
      <c r="K35" s="42"/>
      <c r="L35" s="43">
        <f t="shared" si="0"/>
        <v>3582.2699999999995</v>
      </c>
      <c r="M35" s="43">
        <f t="shared" si="1"/>
        <v>0</v>
      </c>
      <c r="N35" s="44">
        <f t="shared" si="2"/>
        <v>0</v>
      </c>
      <c r="O35" s="43">
        <f t="shared" ref="O35" si="26">ROUND(M35*SVS_UR_1_1,2)</f>
        <v>0</v>
      </c>
      <c r="P35" s="41">
        <f t="shared" si="8"/>
        <v>1</v>
      </c>
      <c r="Q35" s="42"/>
      <c r="R35" s="43">
        <f t="shared" si="4"/>
        <v>19.079999999999998</v>
      </c>
      <c r="S35" s="43">
        <f t="shared" si="5"/>
        <v>0</v>
      </c>
      <c r="T35" s="44">
        <f t="shared" si="6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46" t="s">
        <v>694</v>
      </c>
      <c r="C36" s="248">
        <v>0</v>
      </c>
      <c r="D36" s="248">
        <v>5</v>
      </c>
      <c r="E36" s="38" t="s">
        <v>670</v>
      </c>
      <c r="F36" s="38" t="s">
        <v>69</v>
      </c>
      <c r="G36" s="39" t="s">
        <v>88</v>
      </c>
      <c r="H36" s="40">
        <v>1.76</v>
      </c>
      <c r="I36" s="39">
        <v>5</v>
      </c>
      <c r="J36" s="41">
        <v>187.75</v>
      </c>
      <c r="K36" s="42"/>
      <c r="L36" s="43">
        <f t="shared" si="0"/>
        <v>330.44</v>
      </c>
      <c r="M36" s="43">
        <f t="shared" si="1"/>
        <v>0</v>
      </c>
      <c r="N36" s="44">
        <f t="shared" si="2"/>
        <v>0</v>
      </c>
      <c r="O36" s="43">
        <f t="shared" ref="O36" si="27">ROUND(M36*SVS_UR_1_1,2)</f>
        <v>0</v>
      </c>
      <c r="P36" s="41">
        <f t="shared" si="8"/>
        <v>1</v>
      </c>
      <c r="Q36" s="42"/>
      <c r="R36" s="43">
        <f t="shared" si="4"/>
        <v>1.76</v>
      </c>
      <c r="S36" s="43">
        <f t="shared" si="5"/>
        <v>0</v>
      </c>
      <c r="T36" s="44">
        <f t="shared" si="6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694</v>
      </c>
      <c r="C37" s="248">
        <v>0</v>
      </c>
      <c r="D37" s="248">
        <v>4</v>
      </c>
      <c r="E37" s="38" t="s">
        <v>701</v>
      </c>
      <c r="F37" s="38" t="s">
        <v>69</v>
      </c>
      <c r="G37" s="39" t="s">
        <v>88</v>
      </c>
      <c r="H37" s="40">
        <v>11.01</v>
      </c>
      <c r="I37" s="39">
        <v>5</v>
      </c>
      <c r="J37" s="41">
        <v>187.75</v>
      </c>
      <c r="K37" s="42"/>
      <c r="L37" s="43">
        <f t="shared" si="0"/>
        <v>2067.1275000000001</v>
      </c>
      <c r="M37" s="43">
        <f t="shared" si="1"/>
        <v>0</v>
      </c>
      <c r="N37" s="44">
        <f t="shared" si="2"/>
        <v>0</v>
      </c>
      <c r="O37" s="43">
        <f t="shared" ref="O37" si="28">ROUND(M37*SVS_UR_1_1,2)</f>
        <v>0</v>
      </c>
      <c r="P37" s="41">
        <f t="shared" si="8"/>
        <v>1</v>
      </c>
      <c r="Q37" s="42"/>
      <c r="R37" s="43">
        <f t="shared" si="4"/>
        <v>11.01</v>
      </c>
      <c r="S37" s="43">
        <f t="shared" si="5"/>
        <v>0</v>
      </c>
      <c r="T37" s="44">
        <f t="shared" si="6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46" t="s">
        <v>694</v>
      </c>
      <c r="C38" s="248">
        <v>0</v>
      </c>
      <c r="D38" s="248">
        <v>3</v>
      </c>
      <c r="E38" s="38" t="s">
        <v>669</v>
      </c>
      <c r="F38" s="38" t="s">
        <v>69</v>
      </c>
      <c r="G38" s="39" t="s">
        <v>88</v>
      </c>
      <c r="H38" s="40">
        <v>1.76</v>
      </c>
      <c r="I38" s="39">
        <v>5</v>
      </c>
      <c r="J38" s="41">
        <v>187.75</v>
      </c>
      <c r="K38" s="42"/>
      <c r="L38" s="43">
        <f t="shared" si="0"/>
        <v>330.44</v>
      </c>
      <c r="M38" s="43">
        <f t="shared" si="1"/>
        <v>0</v>
      </c>
      <c r="N38" s="44">
        <f t="shared" si="2"/>
        <v>0</v>
      </c>
      <c r="O38" s="43">
        <f t="shared" ref="O38" si="29">ROUND(M38*SVS_UR_1_1,2)</f>
        <v>0</v>
      </c>
      <c r="P38" s="41">
        <f t="shared" si="8"/>
        <v>1</v>
      </c>
      <c r="Q38" s="42"/>
      <c r="R38" s="43">
        <f t="shared" si="4"/>
        <v>1.76</v>
      </c>
      <c r="S38" s="43">
        <f t="shared" si="5"/>
        <v>0</v>
      </c>
      <c r="T38" s="44">
        <f t="shared" si="6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46" t="s">
        <v>694</v>
      </c>
      <c r="C39" s="248">
        <v>0</v>
      </c>
      <c r="D39" s="248">
        <v>2</v>
      </c>
      <c r="E39" s="38" t="s">
        <v>702</v>
      </c>
      <c r="F39" s="38" t="s">
        <v>69</v>
      </c>
      <c r="G39" s="39" t="s">
        <v>88</v>
      </c>
      <c r="H39" s="40">
        <v>11.01</v>
      </c>
      <c r="I39" s="39">
        <v>5</v>
      </c>
      <c r="J39" s="41">
        <v>187.75</v>
      </c>
      <c r="K39" s="42"/>
      <c r="L39" s="43">
        <f t="shared" si="0"/>
        <v>2067.1275000000001</v>
      </c>
      <c r="M39" s="43">
        <f t="shared" si="1"/>
        <v>0</v>
      </c>
      <c r="N39" s="44">
        <f t="shared" si="2"/>
        <v>0</v>
      </c>
      <c r="O39" s="43">
        <f t="shared" ref="O39" si="30">ROUND(M39*SVS_UR_1_1,2)</f>
        <v>0</v>
      </c>
      <c r="P39" s="41">
        <f t="shared" si="8"/>
        <v>1</v>
      </c>
      <c r="Q39" s="42"/>
      <c r="R39" s="43">
        <f t="shared" si="4"/>
        <v>11.01</v>
      </c>
      <c r="S39" s="43">
        <f t="shared" si="5"/>
        <v>0</v>
      </c>
      <c r="T39" s="44">
        <f t="shared" si="6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46" t="s">
        <v>694</v>
      </c>
      <c r="C40" s="248">
        <v>0</v>
      </c>
      <c r="D40" s="248">
        <v>1</v>
      </c>
      <c r="E40" s="38" t="s">
        <v>225</v>
      </c>
      <c r="F40" s="38" t="s">
        <v>69</v>
      </c>
      <c r="G40" s="39" t="s">
        <v>89</v>
      </c>
      <c r="H40" s="40">
        <v>19.079999999999998</v>
      </c>
      <c r="I40" s="39">
        <v>5</v>
      </c>
      <c r="J40" s="41">
        <v>187.75</v>
      </c>
      <c r="K40" s="42"/>
      <c r="L40" s="43">
        <f t="shared" si="0"/>
        <v>3582.2699999999995</v>
      </c>
      <c r="M40" s="43">
        <f t="shared" si="1"/>
        <v>0</v>
      </c>
      <c r="N40" s="44">
        <f t="shared" si="2"/>
        <v>0</v>
      </c>
      <c r="O40" s="43">
        <f t="shared" ref="O40" si="31">ROUND(M40*SVS_UR_1_1,2)</f>
        <v>0</v>
      </c>
      <c r="P40" s="41">
        <f t="shared" si="8"/>
        <v>1</v>
      </c>
      <c r="Q40" s="42"/>
      <c r="R40" s="43">
        <f t="shared" si="4"/>
        <v>19.079999999999998</v>
      </c>
      <c r="S40" s="43">
        <f t="shared" si="5"/>
        <v>0</v>
      </c>
      <c r="T40" s="44">
        <f t="shared" si="6"/>
        <v>0</v>
      </c>
      <c r="U40" s="43" cm="1">
        <f t="array" ref="U40">ROUND(S40*SVS_GrR_1_1,2)</f>
        <v>0</v>
      </c>
    </row>
    <row r="41" spans="1:21" s="45" customFormat="1">
      <c r="A41" s="195"/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</row>
    <row r="42" spans="1:21">
      <c r="I42" s="98"/>
      <c r="L42" s="49"/>
    </row>
    <row r="43" spans="1:21">
      <c r="A43" s="52"/>
      <c r="B43" s="53"/>
      <c r="C43" s="54" t="str">
        <f>"weil "&amp;COUNTA($A:$A)-SUBTOTAL(103,$A:$A)&amp;" Zeile(n) Ausgeblendet"</f>
        <v>weil 0 Zeile(n) Ausgeblendet</v>
      </c>
      <c r="D43" s="53" t="str">
        <f>"oder Abgefiltert sind, Teilsummen:"</f>
        <v>oder Abgefiltert sind, Teilsummen:</v>
      </c>
      <c r="E43" s="54"/>
      <c r="F43" s="54"/>
      <c r="G43" s="55"/>
      <c r="H43" s="56">
        <f>SUBTOTAL(109,H11:H40)</f>
        <v>1434.8199999999995</v>
      </c>
      <c r="I43" s="101"/>
      <c r="J43" s="96" t="s">
        <v>938</v>
      </c>
      <c r="K43" s="57">
        <f>SUBTOTAL(103,I11:I40)</f>
        <v>26</v>
      </c>
      <c r="L43" s="56">
        <f>SUBTOTAL(109,L11:L40)</f>
        <v>238010.13449999996</v>
      </c>
      <c r="M43" s="56">
        <f>SUBTOTAL(109,M11:M40)</f>
        <v>0</v>
      </c>
      <c r="N43" s="58"/>
      <c r="O43" s="56">
        <f>SUBTOTAL(109,O11:O40)</f>
        <v>0</v>
      </c>
    </row>
    <row r="44" spans="1:21">
      <c r="H44" s="59"/>
      <c r="I44" s="98"/>
      <c r="L44" s="49"/>
    </row>
    <row r="45" spans="1:21">
      <c r="A45" s="60" t="s">
        <v>23</v>
      </c>
      <c r="B45" s="60"/>
      <c r="C45" s="61"/>
      <c r="D45" s="62"/>
      <c r="E45" s="62"/>
      <c r="F45" s="63"/>
      <c r="G45" s="64"/>
      <c r="H45" s="65"/>
      <c r="I45" s="99"/>
      <c r="J45" s="99"/>
      <c r="K45" s="65"/>
      <c r="L45" s="65"/>
      <c r="M45" s="65"/>
      <c r="N45" s="65"/>
      <c r="O45" s="65"/>
    </row>
    <row r="46" spans="1:21" ht="6" customHeight="1">
      <c r="A46" s="60"/>
      <c r="B46" s="60"/>
      <c r="C46" s="61"/>
      <c r="D46" s="62"/>
      <c r="E46" s="62"/>
      <c r="F46" s="63"/>
      <c r="G46" s="64"/>
      <c r="H46" s="65"/>
      <c r="I46" s="99"/>
      <c r="J46" s="99"/>
      <c r="K46" s="65"/>
      <c r="L46" s="65"/>
      <c r="M46" s="65"/>
      <c r="N46" s="65"/>
      <c r="O46" s="65"/>
    </row>
    <row r="47" spans="1:21">
      <c r="A47" s="47" t="s">
        <v>24</v>
      </c>
      <c r="B47" s="47" t="s">
        <v>25</v>
      </c>
      <c r="D47" s="29" t="s">
        <v>26</v>
      </c>
      <c r="E47" s="66" t="s">
        <v>27</v>
      </c>
      <c r="J47" s="29"/>
      <c r="K47" s="49"/>
      <c r="L47" s="49"/>
      <c r="M47" s="49"/>
      <c r="N47" s="49"/>
      <c r="O47" s="49"/>
    </row>
    <row r="48" spans="1:21">
      <c r="A48" s="47" t="s">
        <v>12</v>
      </c>
      <c r="B48" s="47" t="s">
        <v>28</v>
      </c>
      <c r="D48" s="29" t="s">
        <v>29</v>
      </c>
      <c r="E48" s="66" t="s">
        <v>30</v>
      </c>
      <c r="J48" s="29"/>
      <c r="K48" s="49"/>
      <c r="L48" s="49"/>
      <c r="M48" s="49"/>
      <c r="N48" s="49"/>
      <c r="O48" s="49"/>
    </row>
    <row r="49" spans="1:15">
      <c r="A49" s="47" t="s">
        <v>31</v>
      </c>
      <c r="B49" s="47" t="s">
        <v>32</v>
      </c>
      <c r="D49" s="62" t="s">
        <v>48</v>
      </c>
      <c r="E49" s="67" t="s">
        <v>49</v>
      </c>
      <c r="J49" s="29"/>
      <c r="K49" s="49"/>
      <c r="L49" s="49"/>
      <c r="M49" s="49"/>
      <c r="N49" s="49"/>
      <c r="O49" s="49"/>
    </row>
    <row r="50" spans="1:15">
      <c r="A50" s="47" t="s">
        <v>33</v>
      </c>
      <c r="B50" s="47" t="s">
        <v>34</v>
      </c>
      <c r="D50" s="68" t="s">
        <v>35</v>
      </c>
      <c r="E50" s="48" t="s">
        <v>36</v>
      </c>
      <c r="J50" s="29"/>
      <c r="K50" s="49"/>
      <c r="L50" s="49"/>
      <c r="M50" s="49"/>
      <c r="N50" s="49"/>
      <c r="O50" s="49"/>
    </row>
    <row r="51" spans="1:15">
      <c r="J51" s="29"/>
      <c r="K51" s="49"/>
      <c r="L51" s="49"/>
      <c r="M51" s="49"/>
      <c r="N51" s="49"/>
      <c r="O51" s="49"/>
    </row>
    <row r="52" spans="1:15">
      <c r="I52" s="97"/>
      <c r="J52" s="97"/>
      <c r="K52" s="24"/>
      <c r="L52" s="24"/>
      <c r="M52" s="24"/>
      <c r="N52" s="24"/>
      <c r="O52" s="24"/>
    </row>
  </sheetData>
  <sheetProtection algorithmName="SHA-512" hashValue="4E8X3jGar/ebZszRL2SOatE/YTzzllETzcnL6AGzd3BTn57MK2HeHXt4pptRupiwEJarXqK5k/wwfudgreRZ6g==" saltValue="joCLvTt2EGx+DR9yzGlERQ==" spinCount="100000" sheet="1" objects="1" scenarios="1" formatColumns="0" formatRows="0" autoFilter="0"/>
  <autoFilter ref="A9:U40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11" priority="3">
      <formula>$A$1&lt;&gt;""</formula>
    </cfRule>
  </conditionalFormatting>
  <conditionalFormatting sqref="A43:O43">
    <cfRule type="expression" dxfId="110" priority="2">
      <formula>IF(SUBTOTAL(103,$A:$A)=COUNTA($A:$A),TRUE,FALSE)</formula>
    </cfRule>
  </conditionalFormatting>
  <conditionalFormatting sqref="B11:I14 B15:H16 B17:I19 B20:H20 B21:I27 B28:H28 B29:I40">
    <cfRule type="expression" dxfId="109" priority="4">
      <formula>AND(NOT(ISBLANK($E$8)),SEARCH($E$8,$B11&amp;$C11&amp;$D11&amp;$E11&amp;$F11&amp;$G11&amp;$H11))</formula>
    </cfRule>
    <cfRule type="expression" dxfId="108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07" priority="1">
      <formula>F4&lt;&gt;""</formula>
    </cfRule>
  </conditionalFormatting>
  <conditionalFormatting sqref="K4">
    <cfRule type="expression" dxfId="106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1849-388E-4EA1-B490-1C33E1FB2D22}">
  <sheetPr>
    <tabColor theme="5" tint="0.59999389629810485"/>
    <pageSetUpPr fitToPage="1"/>
  </sheetPr>
  <dimension ref="A1:U95"/>
  <sheetViews>
    <sheetView showGridLines="0" zoomScale="85" zoomScaleNormal="85" workbookViewId="0">
      <pane ySplit="10" topLeftCell="A11" activePane="bottomLeft" state="frozen"/>
      <selection activeCell="F38" sqref="F37:F38"/>
      <selection pane="bottomLeft" activeCell="J21" sqref="J21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IF(OR(COUNTIF(K11:K83,"&gt;0")&lt;&gt;COUNT(I11:I83),$O$5=""),"Das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753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2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936</v>
      </c>
      <c r="C5" s="241"/>
      <c r="D5" s="205" t="s">
        <v>46</v>
      </c>
      <c r="E5" s="209" t="str" cm="1">
        <f t="array" aca="1" ref="E5" ca="1">MID(CELL("dateiname",A2),FIND("]",CELL("dateiname",A2))+7,2)</f>
        <v>15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160</v>
      </c>
      <c r="P6" s="227"/>
      <c r="Q6" s="227"/>
      <c r="R6" s="227"/>
      <c r="S6" s="227"/>
      <c r="T6" s="224" t="s">
        <v>376</v>
      </c>
      <c r="U6" s="225">
        <v>14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COUNTA(I11:I83)</f>
        <v>63</v>
      </c>
      <c r="P7" s="227"/>
      <c r="Q7" s="227"/>
      <c r="R7" s="227"/>
      <c r="S7" s="227"/>
      <c r="T7" s="226" t="s">
        <v>329</v>
      </c>
      <c r="U7" s="229">
        <f>COUNTA(P11:P83)</f>
        <v>57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SUM(H11:H83)</f>
        <v>3245.0100000000007</v>
      </c>
      <c r="I10" s="201"/>
      <c r="J10" s="200" t="s">
        <v>59</v>
      </c>
      <c r="K10" s="202">
        <f>IFERROR(L10/M10,0)</f>
        <v>0</v>
      </c>
      <c r="L10" s="203">
        <f>SUM(L11:L83)</f>
        <v>475089.47159999993</v>
      </c>
      <c r="M10" s="203">
        <f>SUM(M11:M83)</f>
        <v>0</v>
      </c>
      <c r="N10" s="199"/>
      <c r="O10" s="203">
        <f>SUM(O11:O83)</f>
        <v>0</v>
      </c>
      <c r="P10" s="200" t="s">
        <v>59</v>
      </c>
      <c r="Q10" s="202">
        <f>IFERROR(R10/S10,0)</f>
        <v>0</v>
      </c>
      <c r="R10" s="203">
        <f>SUM(R11:R83)</f>
        <v>3047.2700000000004</v>
      </c>
      <c r="S10" s="203">
        <f>SUM(S11:S83)</f>
        <v>0</v>
      </c>
      <c r="T10" s="199"/>
      <c r="U10" s="203">
        <f>SUM(U11:U83)</f>
        <v>0</v>
      </c>
    </row>
    <row r="11" spans="1:21" s="45" customFormat="1">
      <c r="A11" s="37">
        <v>1</v>
      </c>
      <c r="B11" s="46" t="s">
        <v>753</v>
      </c>
      <c r="C11" s="248" t="s">
        <v>709</v>
      </c>
      <c r="D11" s="251" t="s">
        <v>764</v>
      </c>
      <c r="E11" s="38" t="s">
        <v>54</v>
      </c>
      <c r="F11" s="38" t="s">
        <v>795</v>
      </c>
      <c r="G11" s="39" t="s">
        <v>81</v>
      </c>
      <c r="H11" s="40">
        <v>22.22</v>
      </c>
      <c r="I11" s="39">
        <v>5</v>
      </c>
      <c r="J11" s="41">
        <v>187.75</v>
      </c>
      <c r="K11" s="42"/>
      <c r="L11" s="43">
        <f t="shared" ref="L11:L12" si="0">H11*J11</f>
        <v>4171.8049999999994</v>
      </c>
      <c r="M11" s="43">
        <f t="shared" ref="M11:M12" si="1">IFERROR(L11/K11,0)</f>
        <v>0</v>
      </c>
      <c r="N11" s="44">
        <f t="shared" ref="N11:N12" si="2">IF(O11&gt;0,O11/J11,0)</f>
        <v>0</v>
      </c>
      <c r="O11" s="43">
        <f t="shared" ref="O11" si="3">ROUND(M11*SVS_UR_1_1,2)</f>
        <v>0</v>
      </c>
      <c r="P11" s="41">
        <f>IF(I11&gt;=1,1,0)</f>
        <v>1</v>
      </c>
      <c r="Q11" s="42"/>
      <c r="R11" s="43">
        <f t="shared" ref="R11:R12" si="4">H11*P11</f>
        <v>22.22</v>
      </c>
      <c r="S11" s="43">
        <f t="shared" ref="S11:S12" si="5">IFERROR(R11/Q11,0)</f>
        <v>0</v>
      </c>
      <c r="T11" s="44">
        <f t="shared" ref="T11:T12" si="6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46" t="s">
        <v>753</v>
      </c>
      <c r="C12" s="248" t="s">
        <v>709</v>
      </c>
      <c r="D12" s="251" t="s">
        <v>148</v>
      </c>
      <c r="E12" s="38" t="s">
        <v>239</v>
      </c>
      <c r="F12" s="38" t="s">
        <v>103</v>
      </c>
      <c r="G12" s="39" t="s">
        <v>78</v>
      </c>
      <c r="H12" s="40">
        <v>18.63</v>
      </c>
      <c r="I12" s="39">
        <v>2</v>
      </c>
      <c r="J12" s="41">
        <v>75.099999999999994</v>
      </c>
      <c r="K12" s="42"/>
      <c r="L12" s="43">
        <f t="shared" si="0"/>
        <v>1399.1129999999998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 t="shared" ref="P12" si="7">IF(I12&gt;=1,1,0)</f>
        <v>1</v>
      </c>
      <c r="Q12" s="42"/>
      <c r="R12" s="43">
        <f t="shared" si="4"/>
        <v>18.63</v>
      </c>
      <c r="S12" s="43">
        <f t="shared" si="5"/>
        <v>0</v>
      </c>
      <c r="T12" s="44">
        <f t="shared" si="6"/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46" t="s">
        <v>753</v>
      </c>
      <c r="C13" s="248" t="s">
        <v>709</v>
      </c>
      <c r="D13" s="251" t="s">
        <v>711</v>
      </c>
      <c r="E13" s="38" t="s">
        <v>417</v>
      </c>
      <c r="F13" s="38" t="s">
        <v>102</v>
      </c>
      <c r="G13" s="39" t="s">
        <v>75</v>
      </c>
      <c r="H13" s="40">
        <v>2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45" customFormat="1">
      <c r="A14" s="37">
        <f>MAX($A$11:A13)+1</f>
        <v>4</v>
      </c>
      <c r="B14" s="46" t="s">
        <v>753</v>
      </c>
      <c r="C14" s="248" t="s">
        <v>709</v>
      </c>
      <c r="D14" s="251" t="s">
        <v>120</v>
      </c>
      <c r="E14" s="38" t="s">
        <v>211</v>
      </c>
      <c r="F14" s="38" t="s">
        <v>103</v>
      </c>
      <c r="G14" s="39" t="s">
        <v>80</v>
      </c>
      <c r="H14" s="40">
        <v>34.229999999999997</v>
      </c>
      <c r="I14" s="39">
        <v>2</v>
      </c>
      <c r="J14" s="41">
        <v>75.099999999999994</v>
      </c>
      <c r="K14" s="42"/>
      <c r="L14" s="43">
        <f t="shared" ref="L14:L35" si="8">H14*J14</f>
        <v>2570.6729999999998</v>
      </c>
      <c r="M14" s="43">
        <f t="shared" ref="M14:M35" si="9">IFERROR(L14/K14,0)</f>
        <v>0</v>
      </c>
      <c r="N14" s="44">
        <f t="shared" ref="N14:N35" si="10">IF(O14&gt;0,O14/J14,0)</f>
        <v>0</v>
      </c>
      <c r="O14" s="43">
        <f t="shared" ref="O14" si="11">ROUND(M14*SVS_UR_1_1,2)</f>
        <v>0</v>
      </c>
      <c r="P14" s="41">
        <f t="shared" ref="P14" si="12">IF(I14&gt;=1,1,0)</f>
        <v>1</v>
      </c>
      <c r="Q14" s="42"/>
      <c r="R14" s="43">
        <f t="shared" ref="R14:R34" si="13">H14*P14</f>
        <v>34.229999999999997</v>
      </c>
      <c r="S14" s="43">
        <f t="shared" ref="S14:S34" si="14">IFERROR(R14/Q14,0)</f>
        <v>0</v>
      </c>
      <c r="T14" s="44">
        <f t="shared" ref="T14:T34" si="15">IF(U14&gt;0,U14/P14,0)</f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46" t="s">
        <v>753</v>
      </c>
      <c r="C15" s="248" t="s">
        <v>709</v>
      </c>
      <c r="D15" s="251" t="s">
        <v>466</v>
      </c>
      <c r="E15" s="38" t="s">
        <v>367</v>
      </c>
      <c r="F15" s="38" t="s">
        <v>103</v>
      </c>
      <c r="G15" s="39" t="s">
        <v>37</v>
      </c>
      <c r="H15" s="40">
        <v>19.03</v>
      </c>
      <c r="I15" s="39">
        <v>1</v>
      </c>
      <c r="J15" s="41">
        <v>40.18</v>
      </c>
      <c r="K15" s="42"/>
      <c r="L15" s="43">
        <f t="shared" si="8"/>
        <v>764.62540000000001</v>
      </c>
      <c r="M15" s="43">
        <f t="shared" si="9"/>
        <v>0</v>
      </c>
      <c r="N15" s="44">
        <f t="shared" si="10"/>
        <v>0</v>
      </c>
      <c r="O15" s="43">
        <f t="shared" ref="O15:O35" si="16">ROUND(M15*SVS_UR_1_1,2)</f>
        <v>0</v>
      </c>
      <c r="P15" s="41">
        <f t="shared" ref="P15:P34" si="17">IF(I15&gt;=1,1,0)</f>
        <v>1</v>
      </c>
      <c r="Q15" s="42"/>
      <c r="R15" s="43">
        <f t="shared" si="13"/>
        <v>19.03</v>
      </c>
      <c r="S15" s="43">
        <f t="shared" si="14"/>
        <v>0</v>
      </c>
      <c r="T15" s="44">
        <f t="shared" si="15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46" t="s">
        <v>753</v>
      </c>
      <c r="C16" s="248" t="s">
        <v>709</v>
      </c>
      <c r="D16" s="251" t="s">
        <v>119</v>
      </c>
      <c r="E16" s="38" t="s">
        <v>768</v>
      </c>
      <c r="F16" s="38" t="s">
        <v>103</v>
      </c>
      <c r="G16" s="39" t="s">
        <v>78</v>
      </c>
      <c r="H16" s="40">
        <v>19.71</v>
      </c>
      <c r="I16" s="39">
        <v>2</v>
      </c>
      <c r="J16" s="41">
        <v>75.099999999999994</v>
      </c>
      <c r="K16" s="42"/>
      <c r="L16" s="43">
        <f t="shared" si="8"/>
        <v>1480.221</v>
      </c>
      <c r="M16" s="43">
        <f t="shared" si="9"/>
        <v>0</v>
      </c>
      <c r="N16" s="44">
        <f t="shared" si="10"/>
        <v>0</v>
      </c>
      <c r="O16" s="43">
        <f t="shared" si="16"/>
        <v>0</v>
      </c>
      <c r="P16" s="41">
        <f t="shared" si="17"/>
        <v>1</v>
      </c>
      <c r="Q16" s="42"/>
      <c r="R16" s="43">
        <f t="shared" si="13"/>
        <v>19.71</v>
      </c>
      <c r="S16" s="43">
        <f t="shared" si="14"/>
        <v>0</v>
      </c>
      <c r="T16" s="44">
        <f t="shared" si="15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46" t="s">
        <v>753</v>
      </c>
      <c r="C17" s="248" t="s">
        <v>709</v>
      </c>
      <c r="D17" s="251" t="s">
        <v>149</v>
      </c>
      <c r="E17" s="38" t="s">
        <v>252</v>
      </c>
      <c r="F17" s="38" t="s">
        <v>796</v>
      </c>
      <c r="G17" s="39" t="s">
        <v>78</v>
      </c>
      <c r="H17" s="40">
        <v>29.98</v>
      </c>
      <c r="I17" s="39">
        <v>2</v>
      </c>
      <c r="J17" s="41">
        <v>75.099999999999994</v>
      </c>
      <c r="K17" s="42"/>
      <c r="L17" s="43">
        <f t="shared" si="8"/>
        <v>2251.498</v>
      </c>
      <c r="M17" s="43">
        <f t="shared" si="9"/>
        <v>0</v>
      </c>
      <c r="N17" s="44">
        <f t="shared" si="10"/>
        <v>0</v>
      </c>
      <c r="O17" s="43">
        <f t="shared" si="16"/>
        <v>0</v>
      </c>
      <c r="P17" s="41">
        <f t="shared" si="17"/>
        <v>1</v>
      </c>
      <c r="Q17" s="42"/>
      <c r="R17" s="43">
        <f t="shared" si="13"/>
        <v>29.98</v>
      </c>
      <c r="S17" s="43">
        <f t="shared" si="14"/>
        <v>0</v>
      </c>
      <c r="T17" s="44">
        <f t="shared" si="15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753</v>
      </c>
      <c r="C18" s="248" t="s">
        <v>709</v>
      </c>
      <c r="D18" s="251" t="s">
        <v>754</v>
      </c>
      <c r="E18" s="38" t="s">
        <v>769</v>
      </c>
      <c r="F18" s="38" t="s">
        <v>796</v>
      </c>
      <c r="G18" s="39" t="s">
        <v>75</v>
      </c>
      <c r="H18" s="40">
        <v>3.08</v>
      </c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1" s="45" customFormat="1">
      <c r="A19" s="37">
        <f>MAX($A$11:A18)+1</f>
        <v>9</v>
      </c>
      <c r="B19" s="46" t="s">
        <v>753</v>
      </c>
      <c r="C19" s="248" t="s">
        <v>709</v>
      </c>
      <c r="D19" s="251" t="s">
        <v>150</v>
      </c>
      <c r="E19" s="38" t="s">
        <v>770</v>
      </c>
      <c r="F19" s="38" t="s">
        <v>796</v>
      </c>
      <c r="G19" s="39" t="s">
        <v>75</v>
      </c>
      <c r="H19" s="40">
        <v>5.69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1" s="45" customFormat="1">
      <c r="A20" s="37">
        <f>MAX($A$11:A19)+1</f>
        <v>10</v>
      </c>
      <c r="B20" s="46" t="s">
        <v>753</v>
      </c>
      <c r="C20" s="248" t="s">
        <v>709</v>
      </c>
      <c r="D20" s="251" t="s">
        <v>151</v>
      </c>
      <c r="E20" s="38" t="s">
        <v>771</v>
      </c>
      <c r="F20" s="38" t="s">
        <v>796</v>
      </c>
      <c r="G20" s="39" t="s">
        <v>75</v>
      </c>
      <c r="H20" s="40">
        <v>20.61</v>
      </c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</row>
    <row r="21" spans="1:21" s="45" customFormat="1">
      <c r="A21" s="37">
        <f>MAX($A$11:A20)+1</f>
        <v>11</v>
      </c>
      <c r="B21" s="46" t="s">
        <v>753</v>
      </c>
      <c r="C21" s="248" t="s">
        <v>709</v>
      </c>
      <c r="D21" s="251" t="s">
        <v>152</v>
      </c>
      <c r="E21" s="38" t="s">
        <v>386</v>
      </c>
      <c r="F21" s="38" t="s">
        <v>103</v>
      </c>
      <c r="G21" s="39" t="s">
        <v>65</v>
      </c>
      <c r="H21" s="40">
        <v>68.52</v>
      </c>
      <c r="I21" s="39">
        <v>3</v>
      </c>
      <c r="J21" s="41">
        <v>112.65</v>
      </c>
      <c r="K21" s="42"/>
      <c r="L21" s="43">
        <f t="shared" si="8"/>
        <v>7718.7780000000002</v>
      </c>
      <c r="M21" s="43">
        <f t="shared" si="9"/>
        <v>0</v>
      </c>
      <c r="N21" s="44">
        <f t="shared" si="10"/>
        <v>0</v>
      </c>
      <c r="O21" s="43">
        <f t="shared" si="16"/>
        <v>0</v>
      </c>
      <c r="P21" s="41">
        <f t="shared" si="17"/>
        <v>1</v>
      </c>
      <c r="Q21" s="42"/>
      <c r="R21" s="43">
        <f t="shared" si="13"/>
        <v>68.52</v>
      </c>
      <c r="S21" s="43">
        <f t="shared" si="14"/>
        <v>0</v>
      </c>
      <c r="T21" s="44">
        <f t="shared" si="15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753</v>
      </c>
      <c r="C22" s="248" t="s">
        <v>709</v>
      </c>
      <c r="D22" s="251" t="s">
        <v>153</v>
      </c>
      <c r="E22" s="38" t="s">
        <v>772</v>
      </c>
      <c r="F22" s="38" t="s">
        <v>110</v>
      </c>
      <c r="G22" s="39" t="s">
        <v>65</v>
      </c>
      <c r="H22" s="40">
        <v>66.180000000000007</v>
      </c>
      <c r="I22" s="39">
        <v>3</v>
      </c>
      <c r="J22" s="41">
        <v>112.65</v>
      </c>
      <c r="K22" s="42"/>
      <c r="L22" s="43">
        <f t="shared" si="8"/>
        <v>7455.1770000000015</v>
      </c>
      <c r="M22" s="43">
        <f t="shared" si="9"/>
        <v>0</v>
      </c>
      <c r="N22" s="44">
        <f t="shared" si="10"/>
        <v>0</v>
      </c>
      <c r="O22" s="43">
        <f t="shared" si="16"/>
        <v>0</v>
      </c>
      <c r="P22" s="41">
        <f t="shared" si="17"/>
        <v>1</v>
      </c>
      <c r="Q22" s="42"/>
      <c r="R22" s="43">
        <f t="shared" si="13"/>
        <v>66.180000000000007</v>
      </c>
      <c r="S22" s="43">
        <f t="shared" si="14"/>
        <v>0</v>
      </c>
      <c r="T22" s="44">
        <f t="shared" si="15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753</v>
      </c>
      <c r="C23" s="248" t="s">
        <v>709</v>
      </c>
      <c r="D23" s="251" t="s">
        <v>154</v>
      </c>
      <c r="E23" s="38" t="s">
        <v>98</v>
      </c>
      <c r="F23" s="38" t="s">
        <v>103</v>
      </c>
      <c r="G23" s="39" t="s">
        <v>97</v>
      </c>
      <c r="H23" s="40">
        <v>65.88</v>
      </c>
      <c r="I23" s="39">
        <v>5</v>
      </c>
      <c r="J23" s="41">
        <v>187.75</v>
      </c>
      <c r="K23" s="42"/>
      <c r="L23" s="43">
        <f t="shared" si="8"/>
        <v>12368.97</v>
      </c>
      <c r="M23" s="43">
        <f t="shared" si="9"/>
        <v>0</v>
      </c>
      <c r="N23" s="44">
        <f t="shared" si="10"/>
        <v>0</v>
      </c>
      <c r="O23" s="43">
        <f t="shared" si="16"/>
        <v>0</v>
      </c>
      <c r="P23" s="41">
        <f t="shared" si="17"/>
        <v>1</v>
      </c>
      <c r="Q23" s="42"/>
      <c r="R23" s="43">
        <f t="shared" si="13"/>
        <v>65.88</v>
      </c>
      <c r="S23" s="43">
        <f t="shared" si="14"/>
        <v>0</v>
      </c>
      <c r="T23" s="44">
        <f t="shared" si="15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753</v>
      </c>
      <c r="C24" s="248" t="s">
        <v>709</v>
      </c>
      <c r="D24" s="251" t="s">
        <v>121</v>
      </c>
      <c r="E24" s="38" t="s">
        <v>773</v>
      </c>
      <c r="F24" s="38" t="s">
        <v>103</v>
      </c>
      <c r="G24" s="39" t="s">
        <v>55</v>
      </c>
      <c r="H24" s="40">
        <v>66.069999999999993</v>
      </c>
      <c r="I24" s="39">
        <v>5</v>
      </c>
      <c r="J24" s="41">
        <v>187.75</v>
      </c>
      <c r="K24" s="42"/>
      <c r="L24" s="43">
        <f t="shared" si="8"/>
        <v>12404.642499999998</v>
      </c>
      <c r="M24" s="43">
        <f t="shared" si="9"/>
        <v>0</v>
      </c>
      <c r="N24" s="44">
        <f t="shared" si="10"/>
        <v>0</v>
      </c>
      <c r="O24" s="43">
        <f t="shared" si="16"/>
        <v>0</v>
      </c>
      <c r="P24" s="41">
        <f t="shared" si="17"/>
        <v>1</v>
      </c>
      <c r="Q24" s="42"/>
      <c r="R24" s="43">
        <f t="shared" si="13"/>
        <v>66.069999999999993</v>
      </c>
      <c r="S24" s="43">
        <f t="shared" si="14"/>
        <v>0</v>
      </c>
      <c r="T24" s="44">
        <f t="shared" si="15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46" t="s">
        <v>753</v>
      </c>
      <c r="C25" s="248" t="s">
        <v>709</v>
      </c>
      <c r="D25" s="251" t="s">
        <v>155</v>
      </c>
      <c r="E25" s="38" t="s">
        <v>774</v>
      </c>
      <c r="F25" s="38" t="s">
        <v>69</v>
      </c>
      <c r="G25" s="39" t="s">
        <v>40</v>
      </c>
      <c r="H25" s="40">
        <v>15.5</v>
      </c>
      <c r="I25" s="39">
        <v>5</v>
      </c>
      <c r="J25" s="41">
        <v>187.75</v>
      </c>
      <c r="K25" s="42"/>
      <c r="L25" s="43">
        <f t="shared" si="8"/>
        <v>2910.125</v>
      </c>
      <c r="M25" s="43">
        <f t="shared" si="9"/>
        <v>0</v>
      </c>
      <c r="N25" s="44">
        <f t="shared" si="10"/>
        <v>0</v>
      </c>
      <c r="O25" s="43">
        <f t="shared" si="16"/>
        <v>0</v>
      </c>
      <c r="P25" s="41">
        <f t="shared" si="17"/>
        <v>1</v>
      </c>
      <c r="Q25" s="42"/>
      <c r="R25" s="43">
        <f t="shared" si="13"/>
        <v>15.5</v>
      </c>
      <c r="S25" s="43">
        <f t="shared" si="14"/>
        <v>0</v>
      </c>
      <c r="T25" s="44">
        <f t="shared" si="15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46" t="s">
        <v>753</v>
      </c>
      <c r="C26" s="248" t="s">
        <v>709</v>
      </c>
      <c r="D26" s="251" t="s">
        <v>156</v>
      </c>
      <c r="E26" s="38" t="s">
        <v>775</v>
      </c>
      <c r="F26" s="38" t="s">
        <v>69</v>
      </c>
      <c r="G26" s="39" t="s">
        <v>88</v>
      </c>
      <c r="H26" s="40">
        <v>15.26</v>
      </c>
      <c r="I26" s="39">
        <v>5</v>
      </c>
      <c r="J26" s="41">
        <v>187.75</v>
      </c>
      <c r="K26" s="42"/>
      <c r="L26" s="43">
        <f t="shared" si="8"/>
        <v>2865.0650000000001</v>
      </c>
      <c r="M26" s="43">
        <f t="shared" si="9"/>
        <v>0</v>
      </c>
      <c r="N26" s="44">
        <f t="shared" si="10"/>
        <v>0</v>
      </c>
      <c r="O26" s="43">
        <f t="shared" si="16"/>
        <v>0</v>
      </c>
      <c r="P26" s="41">
        <f t="shared" si="17"/>
        <v>1</v>
      </c>
      <c r="Q26" s="42"/>
      <c r="R26" s="43">
        <f t="shared" si="13"/>
        <v>15.26</v>
      </c>
      <c r="S26" s="43">
        <f t="shared" si="14"/>
        <v>0</v>
      </c>
      <c r="T26" s="44">
        <f t="shared" si="15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753</v>
      </c>
      <c r="C27" s="248" t="s">
        <v>709</v>
      </c>
      <c r="D27" s="251" t="s">
        <v>157</v>
      </c>
      <c r="E27" s="38" t="s">
        <v>776</v>
      </c>
      <c r="F27" s="38" t="s">
        <v>69</v>
      </c>
      <c r="G27" s="39" t="s">
        <v>88</v>
      </c>
      <c r="H27" s="40">
        <v>15.26</v>
      </c>
      <c r="I27" s="39">
        <v>5</v>
      </c>
      <c r="J27" s="41">
        <v>187.75</v>
      </c>
      <c r="K27" s="42"/>
      <c r="L27" s="43">
        <f t="shared" si="8"/>
        <v>2865.0650000000001</v>
      </c>
      <c r="M27" s="43">
        <f t="shared" si="9"/>
        <v>0</v>
      </c>
      <c r="N27" s="44">
        <f t="shared" si="10"/>
        <v>0</v>
      </c>
      <c r="O27" s="43">
        <f t="shared" si="16"/>
        <v>0</v>
      </c>
      <c r="P27" s="41">
        <f t="shared" si="17"/>
        <v>1</v>
      </c>
      <c r="Q27" s="42"/>
      <c r="R27" s="43">
        <f t="shared" si="13"/>
        <v>15.26</v>
      </c>
      <c r="S27" s="43">
        <f t="shared" si="14"/>
        <v>0</v>
      </c>
      <c r="T27" s="44">
        <f t="shared" si="15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753</v>
      </c>
      <c r="C28" s="248" t="s">
        <v>709</v>
      </c>
      <c r="D28" s="251" t="s">
        <v>158</v>
      </c>
      <c r="E28" s="38" t="s">
        <v>147</v>
      </c>
      <c r="F28" s="38" t="s">
        <v>796</v>
      </c>
      <c r="G28" s="39" t="s">
        <v>42</v>
      </c>
      <c r="H28" s="40">
        <v>18.63</v>
      </c>
      <c r="I28" s="39">
        <v>0.23</v>
      </c>
      <c r="J28" s="41">
        <v>12</v>
      </c>
      <c r="K28" s="42"/>
      <c r="L28" s="43">
        <f t="shared" si="8"/>
        <v>223.56</v>
      </c>
      <c r="M28" s="43">
        <f t="shared" si="9"/>
        <v>0</v>
      </c>
      <c r="N28" s="44">
        <f t="shared" si="10"/>
        <v>0</v>
      </c>
      <c r="O28" s="43">
        <f t="shared" si="16"/>
        <v>0</v>
      </c>
      <c r="P28" s="138"/>
      <c r="Q28" s="138"/>
      <c r="R28" s="138"/>
      <c r="S28" s="138"/>
      <c r="T28" s="138"/>
      <c r="U28" s="138"/>
    </row>
    <row r="29" spans="1:21" s="45" customFormat="1">
      <c r="A29" s="37">
        <f>MAX($A$11:A28)+1</f>
        <v>19</v>
      </c>
      <c r="B29" s="46" t="s">
        <v>753</v>
      </c>
      <c r="C29" s="248" t="s">
        <v>709</v>
      </c>
      <c r="D29" s="251" t="s">
        <v>159</v>
      </c>
      <c r="E29" s="38" t="s">
        <v>147</v>
      </c>
      <c r="F29" s="38" t="s">
        <v>796</v>
      </c>
      <c r="G29" s="39" t="s">
        <v>42</v>
      </c>
      <c r="H29" s="40">
        <v>12.67</v>
      </c>
      <c r="I29" s="39">
        <v>0.23</v>
      </c>
      <c r="J29" s="41">
        <v>12</v>
      </c>
      <c r="K29" s="42"/>
      <c r="L29" s="43">
        <f t="shared" si="8"/>
        <v>152.04</v>
      </c>
      <c r="M29" s="43">
        <f t="shared" si="9"/>
        <v>0</v>
      </c>
      <c r="N29" s="44">
        <f t="shared" si="10"/>
        <v>0</v>
      </c>
      <c r="O29" s="43">
        <f t="shared" si="16"/>
        <v>0</v>
      </c>
      <c r="P29" s="138"/>
      <c r="Q29" s="138"/>
      <c r="R29" s="138"/>
      <c r="S29" s="138"/>
      <c r="T29" s="138"/>
      <c r="U29" s="138"/>
    </row>
    <row r="30" spans="1:21" s="45" customFormat="1">
      <c r="A30" s="37">
        <f>MAX($A$11:A29)+1</f>
        <v>20</v>
      </c>
      <c r="B30" s="46" t="s">
        <v>753</v>
      </c>
      <c r="C30" s="248" t="s">
        <v>709</v>
      </c>
      <c r="D30" s="251" t="s">
        <v>122</v>
      </c>
      <c r="E30" s="38" t="s">
        <v>777</v>
      </c>
      <c r="F30" s="38" t="s">
        <v>69</v>
      </c>
      <c r="G30" s="39" t="s">
        <v>88</v>
      </c>
      <c r="H30" s="40">
        <v>21.95</v>
      </c>
      <c r="I30" s="39">
        <v>5</v>
      </c>
      <c r="J30" s="41">
        <v>187.75</v>
      </c>
      <c r="K30" s="42"/>
      <c r="L30" s="43">
        <f t="shared" si="8"/>
        <v>4121.1125000000002</v>
      </c>
      <c r="M30" s="43">
        <f t="shared" si="9"/>
        <v>0</v>
      </c>
      <c r="N30" s="44">
        <f t="shared" si="10"/>
        <v>0</v>
      </c>
      <c r="O30" s="43">
        <f t="shared" si="16"/>
        <v>0</v>
      </c>
      <c r="P30" s="41">
        <f t="shared" si="17"/>
        <v>1</v>
      </c>
      <c r="Q30" s="42"/>
      <c r="R30" s="43">
        <f t="shared" si="13"/>
        <v>21.95</v>
      </c>
      <c r="S30" s="43">
        <f t="shared" si="14"/>
        <v>0</v>
      </c>
      <c r="T30" s="44">
        <f t="shared" si="15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46" t="s">
        <v>753</v>
      </c>
      <c r="C31" s="248" t="s">
        <v>709</v>
      </c>
      <c r="D31" s="251" t="s">
        <v>160</v>
      </c>
      <c r="E31" s="38" t="s">
        <v>226</v>
      </c>
      <c r="F31" s="38" t="s">
        <v>69</v>
      </c>
      <c r="G31" s="39" t="s">
        <v>88</v>
      </c>
      <c r="H31" s="40">
        <v>9.99</v>
      </c>
      <c r="I31" s="39">
        <v>5</v>
      </c>
      <c r="J31" s="41">
        <v>187.75</v>
      </c>
      <c r="K31" s="42"/>
      <c r="L31" s="43">
        <f t="shared" si="8"/>
        <v>1875.6224999999999</v>
      </c>
      <c r="M31" s="43">
        <f t="shared" si="9"/>
        <v>0</v>
      </c>
      <c r="N31" s="44">
        <f t="shared" si="10"/>
        <v>0</v>
      </c>
      <c r="O31" s="43">
        <f t="shared" si="16"/>
        <v>0</v>
      </c>
      <c r="P31" s="41">
        <f t="shared" si="17"/>
        <v>1</v>
      </c>
      <c r="Q31" s="42"/>
      <c r="R31" s="43">
        <f t="shared" si="13"/>
        <v>9.99</v>
      </c>
      <c r="S31" s="43">
        <f t="shared" si="14"/>
        <v>0</v>
      </c>
      <c r="T31" s="44">
        <f t="shared" si="15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753</v>
      </c>
      <c r="C32" s="248" t="s">
        <v>709</v>
      </c>
      <c r="D32" s="251" t="s">
        <v>161</v>
      </c>
      <c r="E32" s="38" t="s">
        <v>778</v>
      </c>
      <c r="F32" s="38" t="s">
        <v>69</v>
      </c>
      <c r="G32" s="39" t="s">
        <v>88</v>
      </c>
      <c r="H32" s="40">
        <v>24.95</v>
      </c>
      <c r="I32" s="39">
        <v>5</v>
      </c>
      <c r="J32" s="41">
        <v>187.75</v>
      </c>
      <c r="K32" s="42"/>
      <c r="L32" s="43">
        <f t="shared" si="8"/>
        <v>4684.3625000000002</v>
      </c>
      <c r="M32" s="43">
        <f t="shared" si="9"/>
        <v>0</v>
      </c>
      <c r="N32" s="44">
        <f t="shared" si="10"/>
        <v>0</v>
      </c>
      <c r="O32" s="43">
        <f t="shared" si="16"/>
        <v>0</v>
      </c>
      <c r="P32" s="41">
        <f t="shared" si="17"/>
        <v>1</v>
      </c>
      <c r="Q32" s="42"/>
      <c r="R32" s="43">
        <f t="shared" si="13"/>
        <v>24.95</v>
      </c>
      <c r="S32" s="43">
        <f t="shared" si="14"/>
        <v>0</v>
      </c>
      <c r="T32" s="44">
        <f t="shared" si="15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46" t="s">
        <v>753</v>
      </c>
      <c r="C33" s="248" t="s">
        <v>709</v>
      </c>
      <c r="D33" s="251" t="s">
        <v>124</v>
      </c>
      <c r="E33" s="38" t="s">
        <v>356</v>
      </c>
      <c r="F33" s="38" t="s">
        <v>795</v>
      </c>
      <c r="G33" s="39" t="s">
        <v>94</v>
      </c>
      <c r="H33" s="40">
        <v>134.93</v>
      </c>
      <c r="I33" s="39">
        <v>5</v>
      </c>
      <c r="J33" s="41">
        <v>187.75</v>
      </c>
      <c r="K33" s="42"/>
      <c r="L33" s="43">
        <f t="shared" si="8"/>
        <v>25333.107500000002</v>
      </c>
      <c r="M33" s="43">
        <f t="shared" si="9"/>
        <v>0</v>
      </c>
      <c r="N33" s="44">
        <f t="shared" si="10"/>
        <v>0</v>
      </c>
      <c r="O33" s="43">
        <f t="shared" si="16"/>
        <v>0</v>
      </c>
      <c r="P33" s="41">
        <f t="shared" si="17"/>
        <v>1</v>
      </c>
      <c r="Q33" s="42"/>
      <c r="R33" s="43">
        <f t="shared" si="13"/>
        <v>134.93</v>
      </c>
      <c r="S33" s="43">
        <f t="shared" si="14"/>
        <v>0</v>
      </c>
      <c r="T33" s="44">
        <f t="shared" si="15"/>
        <v>0</v>
      </c>
      <c r="U33" s="43" cm="1">
        <f t="array" ref="U33">ROUND(S33*SVS_GrR_1_1,2)</f>
        <v>0</v>
      </c>
    </row>
    <row r="34" spans="1:21" s="45" customFormat="1">
      <c r="A34" s="37">
        <f>MAX($A$11:A33)+1</f>
        <v>24</v>
      </c>
      <c r="B34" s="46" t="s">
        <v>753</v>
      </c>
      <c r="C34" s="248" t="s">
        <v>709</v>
      </c>
      <c r="D34" s="251" t="s">
        <v>124</v>
      </c>
      <c r="E34" s="38" t="s">
        <v>779</v>
      </c>
      <c r="F34" s="38" t="s">
        <v>69</v>
      </c>
      <c r="G34" s="39" t="s">
        <v>94</v>
      </c>
      <c r="H34" s="40">
        <v>23.78</v>
      </c>
      <c r="I34" s="39">
        <v>5</v>
      </c>
      <c r="J34" s="41">
        <v>187.75</v>
      </c>
      <c r="K34" s="42"/>
      <c r="L34" s="43">
        <f t="shared" si="8"/>
        <v>4464.6950000000006</v>
      </c>
      <c r="M34" s="43">
        <f t="shared" si="9"/>
        <v>0</v>
      </c>
      <c r="N34" s="44">
        <f t="shared" si="10"/>
        <v>0</v>
      </c>
      <c r="O34" s="43">
        <f t="shared" si="16"/>
        <v>0</v>
      </c>
      <c r="P34" s="41">
        <f t="shared" si="17"/>
        <v>1</v>
      </c>
      <c r="Q34" s="42"/>
      <c r="R34" s="43">
        <f t="shared" si="13"/>
        <v>23.78</v>
      </c>
      <c r="S34" s="43">
        <f t="shared" si="14"/>
        <v>0</v>
      </c>
      <c r="T34" s="44">
        <f t="shared" si="15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46" t="s">
        <v>753</v>
      </c>
      <c r="C35" s="248" t="s">
        <v>709</v>
      </c>
      <c r="D35" s="251" t="s">
        <v>755</v>
      </c>
      <c r="E35" s="38" t="s">
        <v>204</v>
      </c>
      <c r="F35" s="38" t="s">
        <v>796</v>
      </c>
      <c r="G35" s="39" t="s">
        <v>42</v>
      </c>
      <c r="H35" s="40">
        <v>34.9</v>
      </c>
      <c r="I35" s="39">
        <v>0.23</v>
      </c>
      <c r="J35" s="41">
        <v>12</v>
      </c>
      <c r="K35" s="42"/>
      <c r="L35" s="43">
        <f t="shared" si="8"/>
        <v>418.79999999999995</v>
      </c>
      <c r="M35" s="43">
        <f t="shared" si="9"/>
        <v>0</v>
      </c>
      <c r="N35" s="44">
        <f t="shared" si="10"/>
        <v>0</v>
      </c>
      <c r="O35" s="43">
        <f t="shared" si="16"/>
        <v>0</v>
      </c>
      <c r="P35" s="138"/>
      <c r="Q35" s="138"/>
      <c r="R35" s="138"/>
      <c r="S35" s="138"/>
      <c r="T35" s="138"/>
      <c r="U35" s="138"/>
    </row>
    <row r="36" spans="1:21" s="45" customFormat="1">
      <c r="A36" s="37">
        <f>MAX($A$11:A35)+1</f>
        <v>26</v>
      </c>
      <c r="B36" s="46" t="s">
        <v>753</v>
      </c>
      <c r="C36" s="248" t="s">
        <v>709</v>
      </c>
      <c r="D36" s="251" t="s">
        <v>756</v>
      </c>
      <c r="E36" s="38" t="s">
        <v>217</v>
      </c>
      <c r="F36" s="38" t="s">
        <v>69</v>
      </c>
      <c r="G36" s="39" t="s">
        <v>95</v>
      </c>
      <c r="H36" s="40">
        <v>18.82</v>
      </c>
      <c r="I36" s="39">
        <v>5</v>
      </c>
      <c r="J36" s="41">
        <v>187.75</v>
      </c>
      <c r="K36" s="42"/>
      <c r="L36" s="43">
        <f t="shared" ref="L36:L82" si="18">H36*J36</f>
        <v>3533.4549999999999</v>
      </c>
      <c r="M36" s="43">
        <f t="shared" ref="M36:M82" si="19">IFERROR(L36/K36,0)</f>
        <v>0</v>
      </c>
      <c r="N36" s="44">
        <f t="shared" ref="N36:N82" si="20">IF(O36&gt;0,O36/J36,0)</f>
        <v>0</v>
      </c>
      <c r="O36" s="43">
        <f t="shared" ref="O36:O82" si="21">ROUND(M36*SVS_UR_1_1,2)</f>
        <v>0</v>
      </c>
      <c r="P36" s="41">
        <f t="shared" ref="P36:P82" si="22">IF(I36&gt;=1,1,0)</f>
        <v>1</v>
      </c>
      <c r="Q36" s="42"/>
      <c r="R36" s="43">
        <f t="shared" ref="R36:R82" si="23">H36*P36</f>
        <v>18.82</v>
      </c>
      <c r="S36" s="43">
        <f t="shared" ref="S36:S82" si="24">IFERROR(R36/Q36,0)</f>
        <v>0</v>
      </c>
      <c r="T36" s="44">
        <f t="shared" ref="T36:T82" si="25">IF(U36&gt;0,U36/P36,0)</f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753</v>
      </c>
      <c r="C37" s="248" t="s">
        <v>709</v>
      </c>
      <c r="D37" s="251" t="s">
        <v>757</v>
      </c>
      <c r="E37" s="38" t="s">
        <v>780</v>
      </c>
      <c r="F37" s="38" t="s">
        <v>69</v>
      </c>
      <c r="G37" s="39" t="s">
        <v>95</v>
      </c>
      <c r="H37" s="40">
        <v>35.049999999999997</v>
      </c>
      <c r="I37" s="39">
        <v>5</v>
      </c>
      <c r="J37" s="41">
        <v>187.75</v>
      </c>
      <c r="K37" s="42"/>
      <c r="L37" s="43">
        <f t="shared" si="18"/>
        <v>6580.6374999999998</v>
      </c>
      <c r="M37" s="43">
        <f t="shared" si="19"/>
        <v>0</v>
      </c>
      <c r="N37" s="44">
        <f t="shared" si="20"/>
        <v>0</v>
      </c>
      <c r="O37" s="43">
        <f t="shared" si="21"/>
        <v>0</v>
      </c>
      <c r="P37" s="41">
        <f t="shared" si="22"/>
        <v>1</v>
      </c>
      <c r="Q37" s="42"/>
      <c r="R37" s="43">
        <f t="shared" si="23"/>
        <v>35.049999999999997</v>
      </c>
      <c r="S37" s="43">
        <f t="shared" si="24"/>
        <v>0</v>
      </c>
      <c r="T37" s="44">
        <f t="shared" si="25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46" t="s">
        <v>753</v>
      </c>
      <c r="C38" s="248" t="s">
        <v>709</v>
      </c>
      <c r="D38" s="251" t="s">
        <v>758</v>
      </c>
      <c r="E38" s="38" t="s">
        <v>734</v>
      </c>
      <c r="F38" s="38" t="s">
        <v>69</v>
      </c>
      <c r="G38" s="39" t="s">
        <v>93</v>
      </c>
      <c r="H38" s="40">
        <v>20.38</v>
      </c>
      <c r="I38" s="39">
        <v>5</v>
      </c>
      <c r="J38" s="41">
        <v>187.75</v>
      </c>
      <c r="K38" s="42"/>
      <c r="L38" s="43">
        <f t="shared" si="18"/>
        <v>3826.3449999999998</v>
      </c>
      <c r="M38" s="43">
        <f t="shared" si="19"/>
        <v>0</v>
      </c>
      <c r="N38" s="44">
        <f t="shared" si="20"/>
        <v>0</v>
      </c>
      <c r="O38" s="43">
        <f t="shared" si="21"/>
        <v>0</v>
      </c>
      <c r="P38" s="41">
        <f t="shared" si="22"/>
        <v>1</v>
      </c>
      <c r="Q38" s="42"/>
      <c r="R38" s="43">
        <f t="shared" si="23"/>
        <v>20.38</v>
      </c>
      <c r="S38" s="43">
        <f t="shared" si="24"/>
        <v>0</v>
      </c>
      <c r="T38" s="44">
        <f t="shared" si="25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46" t="s">
        <v>753</v>
      </c>
      <c r="C39" s="248" t="s">
        <v>709</v>
      </c>
      <c r="D39" s="251" t="s">
        <v>759</v>
      </c>
      <c r="E39" s="38" t="s">
        <v>781</v>
      </c>
      <c r="F39" s="38" t="s">
        <v>69</v>
      </c>
      <c r="G39" s="39" t="s">
        <v>42</v>
      </c>
      <c r="H39" s="40">
        <v>14.52</v>
      </c>
      <c r="I39" s="39">
        <v>0.23</v>
      </c>
      <c r="J39" s="41">
        <v>12</v>
      </c>
      <c r="K39" s="42"/>
      <c r="L39" s="43">
        <f t="shared" si="18"/>
        <v>174.24</v>
      </c>
      <c r="M39" s="43">
        <f t="shared" si="19"/>
        <v>0</v>
      </c>
      <c r="N39" s="44">
        <f t="shared" si="20"/>
        <v>0</v>
      </c>
      <c r="O39" s="43">
        <f t="shared" si="21"/>
        <v>0</v>
      </c>
      <c r="P39" s="138"/>
      <c r="Q39" s="138"/>
      <c r="R39" s="138"/>
      <c r="S39" s="138"/>
      <c r="T39" s="138"/>
      <c r="U39" s="138"/>
    </row>
    <row r="40" spans="1:21" s="45" customFormat="1">
      <c r="A40" s="37">
        <f>MAX($A$11:A39)+1</f>
        <v>30</v>
      </c>
      <c r="B40" s="46" t="s">
        <v>753</v>
      </c>
      <c r="C40" s="248" t="s">
        <v>709</v>
      </c>
      <c r="D40" s="251" t="s">
        <v>760</v>
      </c>
      <c r="E40" s="38" t="s">
        <v>782</v>
      </c>
      <c r="F40" s="38" t="s">
        <v>69</v>
      </c>
      <c r="G40" s="39" t="s">
        <v>81</v>
      </c>
      <c r="H40" s="40">
        <v>16.29</v>
      </c>
      <c r="I40" s="39">
        <v>5</v>
      </c>
      <c r="J40" s="41">
        <v>187.75</v>
      </c>
      <c r="K40" s="42"/>
      <c r="L40" s="43">
        <f t="shared" si="18"/>
        <v>3058.4474999999998</v>
      </c>
      <c r="M40" s="43">
        <f t="shared" si="19"/>
        <v>0</v>
      </c>
      <c r="N40" s="44">
        <f t="shared" si="20"/>
        <v>0</v>
      </c>
      <c r="O40" s="43">
        <f t="shared" si="21"/>
        <v>0</v>
      </c>
      <c r="P40" s="41">
        <f t="shared" si="22"/>
        <v>1</v>
      </c>
      <c r="Q40" s="42"/>
      <c r="R40" s="43">
        <f t="shared" si="23"/>
        <v>16.29</v>
      </c>
      <c r="S40" s="43">
        <f t="shared" si="24"/>
        <v>0</v>
      </c>
      <c r="T40" s="44">
        <f t="shared" si="25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46" t="s">
        <v>753</v>
      </c>
      <c r="C41" s="248" t="s">
        <v>709</v>
      </c>
      <c r="D41" s="251" t="s">
        <v>761</v>
      </c>
      <c r="E41" s="38" t="s">
        <v>783</v>
      </c>
      <c r="F41" s="38" t="s">
        <v>69</v>
      </c>
      <c r="G41" s="39" t="s">
        <v>88</v>
      </c>
      <c r="H41" s="40">
        <v>8.73</v>
      </c>
      <c r="I41" s="39">
        <v>5</v>
      </c>
      <c r="J41" s="41">
        <v>187.75</v>
      </c>
      <c r="K41" s="42"/>
      <c r="L41" s="43">
        <f t="shared" si="18"/>
        <v>1639.0575000000001</v>
      </c>
      <c r="M41" s="43">
        <f t="shared" si="19"/>
        <v>0</v>
      </c>
      <c r="N41" s="44">
        <f t="shared" si="20"/>
        <v>0</v>
      </c>
      <c r="O41" s="43">
        <f t="shared" si="21"/>
        <v>0</v>
      </c>
      <c r="P41" s="41">
        <f t="shared" si="22"/>
        <v>1</v>
      </c>
      <c r="Q41" s="42"/>
      <c r="R41" s="43">
        <f t="shared" si="23"/>
        <v>8.73</v>
      </c>
      <c r="S41" s="43">
        <f t="shared" si="24"/>
        <v>0</v>
      </c>
      <c r="T41" s="44">
        <f t="shared" si="25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46" t="s">
        <v>753</v>
      </c>
      <c r="C42" s="248" t="s">
        <v>709</v>
      </c>
      <c r="D42" s="251" t="s">
        <v>762</v>
      </c>
      <c r="E42" s="38" t="s">
        <v>784</v>
      </c>
      <c r="F42" s="38" t="s">
        <v>69</v>
      </c>
      <c r="G42" s="39" t="s">
        <v>42</v>
      </c>
      <c r="H42" s="40">
        <v>4.5599999999999996</v>
      </c>
      <c r="I42" s="39">
        <v>0.23</v>
      </c>
      <c r="J42" s="41">
        <v>12</v>
      </c>
      <c r="K42" s="42"/>
      <c r="L42" s="43">
        <f t="shared" si="18"/>
        <v>54.72</v>
      </c>
      <c r="M42" s="43">
        <f t="shared" si="19"/>
        <v>0</v>
      </c>
      <c r="N42" s="44">
        <f t="shared" si="20"/>
        <v>0</v>
      </c>
      <c r="O42" s="43">
        <f t="shared" si="21"/>
        <v>0</v>
      </c>
      <c r="P42" s="138"/>
      <c r="Q42" s="138"/>
      <c r="R42" s="138"/>
      <c r="S42" s="138"/>
      <c r="T42" s="138"/>
      <c r="U42" s="138"/>
    </row>
    <row r="43" spans="1:21" s="45" customFormat="1">
      <c r="A43" s="37">
        <f>MAX($A$11:A42)+1</f>
        <v>33</v>
      </c>
      <c r="B43" s="46" t="s">
        <v>753</v>
      </c>
      <c r="C43" s="248" t="s">
        <v>709</v>
      </c>
      <c r="D43" s="251" t="s">
        <v>123</v>
      </c>
      <c r="E43" s="38" t="s">
        <v>785</v>
      </c>
      <c r="F43" s="38" t="s">
        <v>103</v>
      </c>
      <c r="G43" s="39" t="s">
        <v>55</v>
      </c>
      <c r="H43" s="40">
        <v>80.28</v>
      </c>
      <c r="I43" s="39">
        <v>5</v>
      </c>
      <c r="J43" s="41">
        <v>187.75</v>
      </c>
      <c r="K43" s="42"/>
      <c r="L43" s="43">
        <f t="shared" si="18"/>
        <v>15072.57</v>
      </c>
      <c r="M43" s="43">
        <f t="shared" si="19"/>
        <v>0</v>
      </c>
      <c r="N43" s="44">
        <f t="shared" si="20"/>
        <v>0</v>
      </c>
      <c r="O43" s="43">
        <f t="shared" si="21"/>
        <v>0</v>
      </c>
      <c r="P43" s="41">
        <f t="shared" si="22"/>
        <v>1</v>
      </c>
      <c r="Q43" s="42"/>
      <c r="R43" s="43">
        <f t="shared" si="23"/>
        <v>80.28</v>
      </c>
      <c r="S43" s="43">
        <f t="shared" si="24"/>
        <v>0</v>
      </c>
      <c r="T43" s="44">
        <f t="shared" si="25"/>
        <v>0</v>
      </c>
      <c r="U43" s="43" cm="1">
        <f t="array" ref="U43">ROUND(S43*SVS_GrR_1_1,2)</f>
        <v>0</v>
      </c>
    </row>
    <row r="44" spans="1:21" s="45" customFormat="1">
      <c r="A44" s="37">
        <f>MAX($A$11:A43)+1</f>
        <v>34</v>
      </c>
      <c r="B44" s="46" t="s">
        <v>753</v>
      </c>
      <c r="C44" s="248" t="s">
        <v>709</v>
      </c>
      <c r="D44" s="251" t="s">
        <v>763</v>
      </c>
      <c r="E44" s="38" t="s">
        <v>786</v>
      </c>
      <c r="F44" s="38" t="s">
        <v>103</v>
      </c>
      <c r="G44" s="39" t="s">
        <v>37</v>
      </c>
      <c r="H44" s="40">
        <v>7.19</v>
      </c>
      <c r="I44" s="39">
        <v>1</v>
      </c>
      <c r="J44" s="41">
        <v>40.18</v>
      </c>
      <c r="K44" s="42"/>
      <c r="L44" s="43">
        <f t="shared" si="18"/>
        <v>288.89420000000001</v>
      </c>
      <c r="M44" s="43">
        <f t="shared" si="19"/>
        <v>0</v>
      </c>
      <c r="N44" s="44">
        <f t="shared" si="20"/>
        <v>0</v>
      </c>
      <c r="O44" s="43">
        <f t="shared" si="21"/>
        <v>0</v>
      </c>
      <c r="P44" s="41">
        <f t="shared" si="22"/>
        <v>1</v>
      </c>
      <c r="Q44" s="42"/>
      <c r="R44" s="43">
        <f t="shared" si="23"/>
        <v>7.19</v>
      </c>
      <c r="S44" s="43">
        <f t="shared" si="24"/>
        <v>0</v>
      </c>
      <c r="T44" s="44">
        <f t="shared" si="25"/>
        <v>0</v>
      </c>
      <c r="U44" s="43" cm="1">
        <f t="array" ref="U44">ROUND(S44*SVS_GrR_1_1,2)</f>
        <v>0</v>
      </c>
    </row>
    <row r="45" spans="1:21" s="45" customFormat="1">
      <c r="A45" s="37">
        <f>MAX($A$11:A44)+1</f>
        <v>35</v>
      </c>
      <c r="B45" s="46" t="s">
        <v>753</v>
      </c>
      <c r="C45" s="248" t="s">
        <v>709</v>
      </c>
      <c r="D45" s="251" t="s">
        <v>162</v>
      </c>
      <c r="E45" s="38" t="s">
        <v>521</v>
      </c>
      <c r="F45" s="38" t="s">
        <v>103</v>
      </c>
      <c r="G45" s="39" t="s">
        <v>40</v>
      </c>
      <c r="H45" s="40">
        <v>32.799999999999997</v>
      </c>
      <c r="I45" s="39">
        <v>5</v>
      </c>
      <c r="J45" s="41">
        <v>187.75</v>
      </c>
      <c r="K45" s="42"/>
      <c r="L45" s="43">
        <f t="shared" si="18"/>
        <v>6158.2</v>
      </c>
      <c r="M45" s="43">
        <f t="shared" si="19"/>
        <v>0</v>
      </c>
      <c r="N45" s="44">
        <f t="shared" si="20"/>
        <v>0</v>
      </c>
      <c r="O45" s="43">
        <f t="shared" si="21"/>
        <v>0</v>
      </c>
      <c r="P45" s="41">
        <f t="shared" si="22"/>
        <v>1</v>
      </c>
      <c r="Q45" s="42"/>
      <c r="R45" s="43">
        <f t="shared" si="23"/>
        <v>32.799999999999997</v>
      </c>
      <c r="S45" s="43">
        <f t="shared" si="24"/>
        <v>0</v>
      </c>
      <c r="T45" s="44">
        <f t="shared" si="25"/>
        <v>0</v>
      </c>
      <c r="U45" s="43" cm="1">
        <f t="array" ref="U45">ROUND(S45*SVS_GrR_1_1,2)</f>
        <v>0</v>
      </c>
    </row>
    <row r="46" spans="1:21" s="45" customFormat="1">
      <c r="A46" s="37">
        <f>MAX($A$11:A45)+1</f>
        <v>36</v>
      </c>
      <c r="B46" s="46" t="s">
        <v>753</v>
      </c>
      <c r="C46" s="248" t="s">
        <v>709</v>
      </c>
      <c r="D46" s="251" t="s">
        <v>163</v>
      </c>
      <c r="E46" s="38" t="s">
        <v>143</v>
      </c>
      <c r="F46" s="38" t="s">
        <v>795</v>
      </c>
      <c r="G46" s="39" t="s">
        <v>81</v>
      </c>
      <c r="H46" s="40">
        <v>313.17</v>
      </c>
      <c r="I46" s="39">
        <v>5</v>
      </c>
      <c r="J46" s="41">
        <v>187.75</v>
      </c>
      <c r="K46" s="42"/>
      <c r="L46" s="43">
        <f t="shared" si="18"/>
        <v>58797.667500000003</v>
      </c>
      <c r="M46" s="43">
        <f t="shared" si="19"/>
        <v>0</v>
      </c>
      <c r="N46" s="44">
        <f t="shared" si="20"/>
        <v>0</v>
      </c>
      <c r="O46" s="43">
        <f t="shared" si="21"/>
        <v>0</v>
      </c>
      <c r="P46" s="41">
        <f t="shared" si="22"/>
        <v>1</v>
      </c>
      <c r="Q46" s="42"/>
      <c r="R46" s="43">
        <f t="shared" si="23"/>
        <v>313.17</v>
      </c>
      <c r="S46" s="43">
        <f t="shared" si="24"/>
        <v>0</v>
      </c>
      <c r="T46" s="44">
        <f t="shared" si="25"/>
        <v>0</v>
      </c>
      <c r="U46" s="43" cm="1">
        <f t="array" ref="U46">ROUND(S46*SVS_GrR_1_1,2)</f>
        <v>0</v>
      </c>
    </row>
    <row r="47" spans="1:21" s="45" customFormat="1">
      <c r="A47" s="37">
        <f>MAX($A$11:A46)+1</f>
        <v>37</v>
      </c>
      <c r="B47" s="46" t="s">
        <v>753</v>
      </c>
      <c r="C47" s="248" t="s">
        <v>709</v>
      </c>
      <c r="D47" s="251" t="s">
        <v>164</v>
      </c>
      <c r="E47" s="38" t="s">
        <v>82</v>
      </c>
      <c r="F47" s="38" t="s">
        <v>103</v>
      </c>
      <c r="G47" s="39" t="s">
        <v>81</v>
      </c>
      <c r="H47" s="40">
        <v>42.62</v>
      </c>
      <c r="I47" s="39">
        <v>5</v>
      </c>
      <c r="J47" s="41">
        <v>187.75</v>
      </c>
      <c r="K47" s="42"/>
      <c r="L47" s="43">
        <f t="shared" si="18"/>
        <v>8001.9049999999997</v>
      </c>
      <c r="M47" s="43">
        <f t="shared" si="19"/>
        <v>0</v>
      </c>
      <c r="N47" s="44">
        <f t="shared" si="20"/>
        <v>0</v>
      </c>
      <c r="O47" s="43">
        <f t="shared" si="21"/>
        <v>0</v>
      </c>
      <c r="P47" s="41">
        <f t="shared" si="22"/>
        <v>1</v>
      </c>
      <c r="Q47" s="42"/>
      <c r="R47" s="43">
        <f t="shared" si="23"/>
        <v>42.62</v>
      </c>
      <c r="S47" s="43">
        <f t="shared" si="24"/>
        <v>0</v>
      </c>
      <c r="T47" s="44">
        <f t="shared" si="25"/>
        <v>0</v>
      </c>
      <c r="U47" s="43" cm="1">
        <f t="array" ref="U47">ROUND(S47*SVS_GrR_1_1,2)</f>
        <v>0</v>
      </c>
    </row>
    <row r="48" spans="1:21" s="45" customFormat="1">
      <c r="A48" s="37">
        <f>MAX($A$11:A47)+1</f>
        <v>38</v>
      </c>
      <c r="B48" s="46" t="s">
        <v>753</v>
      </c>
      <c r="C48" s="248" t="s">
        <v>709</v>
      </c>
      <c r="D48" s="251" t="s">
        <v>165</v>
      </c>
      <c r="E48" s="38" t="s">
        <v>787</v>
      </c>
      <c r="F48" s="38" t="s">
        <v>103</v>
      </c>
      <c r="G48" s="39" t="s">
        <v>40</v>
      </c>
      <c r="H48" s="40">
        <v>162.54</v>
      </c>
      <c r="I48" s="39">
        <v>5</v>
      </c>
      <c r="J48" s="41">
        <v>187.75</v>
      </c>
      <c r="K48" s="42"/>
      <c r="L48" s="43">
        <f t="shared" si="18"/>
        <v>30516.884999999998</v>
      </c>
      <c r="M48" s="43">
        <f t="shared" si="19"/>
        <v>0</v>
      </c>
      <c r="N48" s="44">
        <f t="shared" si="20"/>
        <v>0</v>
      </c>
      <c r="O48" s="43">
        <f t="shared" si="21"/>
        <v>0</v>
      </c>
      <c r="P48" s="41">
        <f t="shared" si="22"/>
        <v>1</v>
      </c>
      <c r="Q48" s="42"/>
      <c r="R48" s="43">
        <f t="shared" si="23"/>
        <v>162.54</v>
      </c>
      <c r="S48" s="43">
        <f t="shared" si="24"/>
        <v>0</v>
      </c>
      <c r="T48" s="44">
        <f t="shared" si="25"/>
        <v>0</v>
      </c>
      <c r="U48" s="43" cm="1">
        <f t="array" ref="U48">ROUND(S48*SVS_GrR_1_1,2)</f>
        <v>0</v>
      </c>
    </row>
    <row r="49" spans="1:21" s="45" customFormat="1">
      <c r="A49" s="37">
        <f>MAX($A$11:A48)+1</f>
        <v>39</v>
      </c>
      <c r="B49" s="46" t="s">
        <v>753</v>
      </c>
      <c r="C49" s="248" t="s">
        <v>709</v>
      </c>
      <c r="D49" s="251" t="s">
        <v>166</v>
      </c>
      <c r="E49" s="38" t="s">
        <v>494</v>
      </c>
      <c r="F49" s="38" t="s">
        <v>796</v>
      </c>
      <c r="G49" s="39" t="s">
        <v>75</v>
      </c>
      <c r="H49" s="40">
        <v>24.88</v>
      </c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s="45" customFormat="1">
      <c r="A50" s="37">
        <f>MAX($A$11:A49)+1</f>
        <v>40</v>
      </c>
      <c r="B50" s="46" t="s">
        <v>753</v>
      </c>
      <c r="C50" s="248" t="s">
        <v>709</v>
      </c>
      <c r="D50" s="251" t="s">
        <v>167</v>
      </c>
      <c r="E50" s="38" t="s">
        <v>788</v>
      </c>
      <c r="F50" s="38" t="s">
        <v>797</v>
      </c>
      <c r="G50" s="39" t="s">
        <v>75</v>
      </c>
      <c r="H50" s="40">
        <v>15.75</v>
      </c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</row>
    <row r="51" spans="1:21" s="45" customFormat="1">
      <c r="A51" s="37">
        <f>MAX($A$11:A50)+1</f>
        <v>41</v>
      </c>
      <c r="B51" s="46" t="s">
        <v>753</v>
      </c>
      <c r="C51" s="248" t="s">
        <v>709</v>
      </c>
      <c r="D51" s="251" t="s">
        <v>168</v>
      </c>
      <c r="E51" s="38" t="s">
        <v>789</v>
      </c>
      <c r="F51" s="38" t="s">
        <v>797</v>
      </c>
      <c r="G51" s="39" t="s">
        <v>42</v>
      </c>
      <c r="H51" s="40">
        <v>15.75</v>
      </c>
      <c r="I51" s="39">
        <v>0.23</v>
      </c>
      <c r="J51" s="41">
        <v>12</v>
      </c>
      <c r="K51" s="42"/>
      <c r="L51" s="43">
        <f t="shared" si="18"/>
        <v>189</v>
      </c>
      <c r="M51" s="43">
        <f t="shared" si="19"/>
        <v>0</v>
      </c>
      <c r="N51" s="44">
        <f t="shared" si="20"/>
        <v>0</v>
      </c>
      <c r="O51" s="43">
        <f t="shared" si="21"/>
        <v>0</v>
      </c>
      <c r="P51" s="138"/>
      <c r="Q51" s="138"/>
      <c r="R51" s="138"/>
      <c r="S51" s="138"/>
      <c r="T51" s="138"/>
      <c r="U51" s="138"/>
    </row>
    <row r="52" spans="1:21" s="45" customFormat="1">
      <c r="A52" s="37">
        <f>MAX($A$11:A51)+1</f>
        <v>42</v>
      </c>
      <c r="B52" s="46" t="s">
        <v>753</v>
      </c>
      <c r="C52" s="248" t="s">
        <v>767</v>
      </c>
      <c r="D52" s="251" t="s">
        <v>765</v>
      </c>
      <c r="E52" s="38" t="s">
        <v>142</v>
      </c>
      <c r="F52" s="38" t="s">
        <v>103</v>
      </c>
      <c r="G52" s="39" t="s">
        <v>83</v>
      </c>
      <c r="H52" s="40">
        <v>60.44</v>
      </c>
      <c r="I52" s="39">
        <v>3</v>
      </c>
      <c r="J52" s="41">
        <v>112.65</v>
      </c>
      <c r="K52" s="42"/>
      <c r="L52" s="43">
        <f t="shared" si="18"/>
        <v>6808.5659999999998</v>
      </c>
      <c r="M52" s="43">
        <f t="shared" si="19"/>
        <v>0</v>
      </c>
      <c r="N52" s="44">
        <f t="shared" si="20"/>
        <v>0</v>
      </c>
      <c r="O52" s="43">
        <f t="shared" si="21"/>
        <v>0</v>
      </c>
      <c r="P52" s="41">
        <f t="shared" si="22"/>
        <v>1</v>
      </c>
      <c r="Q52" s="42"/>
      <c r="R52" s="43">
        <f t="shared" si="23"/>
        <v>60.44</v>
      </c>
      <c r="S52" s="43">
        <f t="shared" si="24"/>
        <v>0</v>
      </c>
      <c r="T52" s="44">
        <f t="shared" si="25"/>
        <v>0</v>
      </c>
      <c r="U52" s="43" cm="1">
        <f t="array" ref="U52">ROUND(S52*SVS_GrR_1_1,2)</f>
        <v>0</v>
      </c>
    </row>
    <row r="53" spans="1:21" s="45" customFormat="1">
      <c r="A53" s="37">
        <f>MAX($A$11:A52)+1</f>
        <v>43</v>
      </c>
      <c r="B53" s="46" t="s">
        <v>753</v>
      </c>
      <c r="C53" s="248" t="s">
        <v>767</v>
      </c>
      <c r="D53" s="251" t="s">
        <v>174</v>
      </c>
      <c r="E53" s="38" t="s">
        <v>790</v>
      </c>
      <c r="F53" s="38" t="s">
        <v>103</v>
      </c>
      <c r="G53" s="39" t="s">
        <v>75</v>
      </c>
      <c r="H53" s="40">
        <v>9.1300000000000008</v>
      </c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</row>
    <row r="54" spans="1:21" s="45" customFormat="1">
      <c r="A54" s="37">
        <f>MAX($A$11:A53)+1</f>
        <v>44</v>
      </c>
      <c r="B54" s="46" t="s">
        <v>753</v>
      </c>
      <c r="C54" s="248" t="s">
        <v>767</v>
      </c>
      <c r="D54" s="251" t="s">
        <v>766</v>
      </c>
      <c r="E54" s="38" t="s">
        <v>791</v>
      </c>
      <c r="F54" s="38" t="s">
        <v>796</v>
      </c>
      <c r="G54" s="39" t="s">
        <v>75</v>
      </c>
      <c r="H54" s="40">
        <v>7.62</v>
      </c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</row>
    <row r="55" spans="1:21" s="45" customFormat="1">
      <c r="A55" s="37">
        <f>MAX($A$11:A54)+1</f>
        <v>45</v>
      </c>
      <c r="B55" s="46" t="s">
        <v>753</v>
      </c>
      <c r="C55" s="248" t="s">
        <v>767</v>
      </c>
      <c r="D55" s="251" t="s">
        <v>140</v>
      </c>
      <c r="E55" s="38" t="s">
        <v>792</v>
      </c>
      <c r="F55" s="38" t="s">
        <v>103</v>
      </c>
      <c r="G55" s="39" t="s">
        <v>65</v>
      </c>
      <c r="H55" s="40">
        <v>27.17</v>
      </c>
      <c r="I55" s="39">
        <v>3</v>
      </c>
      <c r="J55" s="41">
        <v>112.65</v>
      </c>
      <c r="K55" s="42"/>
      <c r="L55" s="43">
        <f t="shared" si="18"/>
        <v>3060.7005000000004</v>
      </c>
      <c r="M55" s="43">
        <f t="shared" si="19"/>
        <v>0</v>
      </c>
      <c r="N55" s="44">
        <f t="shared" si="20"/>
        <v>0</v>
      </c>
      <c r="O55" s="43">
        <f t="shared" si="21"/>
        <v>0</v>
      </c>
      <c r="P55" s="41">
        <f t="shared" si="22"/>
        <v>1</v>
      </c>
      <c r="Q55" s="42"/>
      <c r="R55" s="43">
        <f t="shared" si="23"/>
        <v>27.17</v>
      </c>
      <c r="S55" s="43">
        <f t="shared" si="24"/>
        <v>0</v>
      </c>
      <c r="T55" s="44">
        <f t="shared" si="25"/>
        <v>0</v>
      </c>
      <c r="U55" s="43" cm="1">
        <f t="array" ref="U55">ROUND(S55*SVS_GrR_1_1,2)</f>
        <v>0</v>
      </c>
    </row>
    <row r="56" spans="1:21" s="45" customFormat="1">
      <c r="A56" s="37">
        <f>MAX($A$11:A55)+1</f>
        <v>46</v>
      </c>
      <c r="B56" s="46" t="s">
        <v>753</v>
      </c>
      <c r="C56" s="248" t="s">
        <v>767</v>
      </c>
      <c r="D56" s="251" t="s">
        <v>175</v>
      </c>
      <c r="E56" s="38" t="s">
        <v>233</v>
      </c>
      <c r="F56" s="38" t="s">
        <v>103</v>
      </c>
      <c r="G56" s="39" t="s">
        <v>65</v>
      </c>
      <c r="H56" s="40">
        <v>66.260000000000005</v>
      </c>
      <c r="I56" s="39">
        <v>3</v>
      </c>
      <c r="J56" s="41">
        <v>112.65</v>
      </c>
      <c r="K56" s="42"/>
      <c r="L56" s="43">
        <f t="shared" si="18"/>
        <v>7464.1890000000012</v>
      </c>
      <c r="M56" s="43">
        <f t="shared" si="19"/>
        <v>0</v>
      </c>
      <c r="N56" s="44">
        <f t="shared" si="20"/>
        <v>0</v>
      </c>
      <c r="O56" s="43">
        <f t="shared" si="21"/>
        <v>0</v>
      </c>
      <c r="P56" s="41">
        <f t="shared" si="22"/>
        <v>1</v>
      </c>
      <c r="Q56" s="42"/>
      <c r="R56" s="43">
        <f t="shared" si="23"/>
        <v>66.260000000000005</v>
      </c>
      <c r="S56" s="43">
        <f t="shared" si="24"/>
        <v>0</v>
      </c>
      <c r="T56" s="44">
        <f t="shared" si="25"/>
        <v>0</v>
      </c>
      <c r="U56" s="43" cm="1">
        <f t="array" ref="U56">ROUND(S56*SVS_GrR_1_1,2)</f>
        <v>0</v>
      </c>
    </row>
    <row r="57" spans="1:21" s="45" customFormat="1">
      <c r="A57" s="37">
        <f>MAX($A$11:A56)+1</f>
        <v>47</v>
      </c>
      <c r="B57" s="46" t="s">
        <v>753</v>
      </c>
      <c r="C57" s="248" t="s">
        <v>767</v>
      </c>
      <c r="D57" s="251" t="s">
        <v>139</v>
      </c>
      <c r="E57" s="38" t="s">
        <v>233</v>
      </c>
      <c r="F57" s="38" t="s">
        <v>103</v>
      </c>
      <c r="G57" s="39" t="s">
        <v>65</v>
      </c>
      <c r="H57" s="40">
        <v>66.040000000000006</v>
      </c>
      <c r="I57" s="39">
        <v>3</v>
      </c>
      <c r="J57" s="41">
        <v>112.65</v>
      </c>
      <c r="K57" s="42"/>
      <c r="L57" s="43">
        <f t="shared" si="18"/>
        <v>7439.4060000000009</v>
      </c>
      <c r="M57" s="43">
        <f t="shared" si="19"/>
        <v>0</v>
      </c>
      <c r="N57" s="44">
        <f t="shared" si="20"/>
        <v>0</v>
      </c>
      <c r="O57" s="43">
        <f t="shared" si="21"/>
        <v>0</v>
      </c>
      <c r="P57" s="41">
        <f t="shared" si="22"/>
        <v>1</v>
      </c>
      <c r="Q57" s="42"/>
      <c r="R57" s="43">
        <f t="shared" si="23"/>
        <v>66.040000000000006</v>
      </c>
      <c r="S57" s="43">
        <f t="shared" si="24"/>
        <v>0</v>
      </c>
      <c r="T57" s="44">
        <f t="shared" si="25"/>
        <v>0</v>
      </c>
      <c r="U57" s="43" cm="1">
        <f t="array" ref="U57">ROUND(S57*SVS_GrR_1_1,2)</f>
        <v>0</v>
      </c>
    </row>
    <row r="58" spans="1:21" s="45" customFormat="1">
      <c r="A58" s="37">
        <f>MAX($A$11:A57)+1</f>
        <v>48</v>
      </c>
      <c r="B58" s="46" t="s">
        <v>753</v>
      </c>
      <c r="C58" s="248" t="s">
        <v>767</v>
      </c>
      <c r="D58" s="251" t="s">
        <v>138</v>
      </c>
      <c r="E58" s="38" t="s">
        <v>233</v>
      </c>
      <c r="F58" s="38" t="s">
        <v>103</v>
      </c>
      <c r="G58" s="39" t="s">
        <v>65</v>
      </c>
      <c r="H58" s="40">
        <v>66.34</v>
      </c>
      <c r="I58" s="39">
        <v>3</v>
      </c>
      <c r="J58" s="41">
        <v>112.65</v>
      </c>
      <c r="K58" s="42"/>
      <c r="L58" s="43">
        <f t="shared" si="18"/>
        <v>7473.2010000000009</v>
      </c>
      <c r="M58" s="43">
        <f t="shared" si="19"/>
        <v>0</v>
      </c>
      <c r="N58" s="44">
        <f t="shared" si="20"/>
        <v>0</v>
      </c>
      <c r="O58" s="43">
        <f t="shared" si="21"/>
        <v>0</v>
      </c>
      <c r="P58" s="41">
        <f t="shared" si="22"/>
        <v>1</v>
      </c>
      <c r="Q58" s="42"/>
      <c r="R58" s="43">
        <f t="shared" si="23"/>
        <v>66.34</v>
      </c>
      <c r="S58" s="43">
        <f t="shared" si="24"/>
        <v>0</v>
      </c>
      <c r="T58" s="44">
        <f t="shared" si="25"/>
        <v>0</v>
      </c>
      <c r="U58" s="43" cm="1">
        <f t="array" ref="U58">ROUND(S58*SVS_GrR_1_1,2)</f>
        <v>0</v>
      </c>
    </row>
    <row r="59" spans="1:21" s="45" customFormat="1">
      <c r="A59" s="37">
        <f>MAX($A$11:A58)+1</f>
        <v>49</v>
      </c>
      <c r="B59" s="46" t="s">
        <v>753</v>
      </c>
      <c r="C59" s="248" t="s">
        <v>767</v>
      </c>
      <c r="D59" s="251" t="s">
        <v>137</v>
      </c>
      <c r="E59" s="38" t="s">
        <v>238</v>
      </c>
      <c r="F59" s="38" t="s">
        <v>103</v>
      </c>
      <c r="G59" s="39" t="s">
        <v>40</v>
      </c>
      <c r="H59" s="40">
        <v>15.94</v>
      </c>
      <c r="I59" s="39">
        <v>5</v>
      </c>
      <c r="J59" s="41">
        <v>187.75</v>
      </c>
      <c r="K59" s="42"/>
      <c r="L59" s="43">
        <f t="shared" si="18"/>
        <v>2992.7350000000001</v>
      </c>
      <c r="M59" s="43">
        <f t="shared" si="19"/>
        <v>0</v>
      </c>
      <c r="N59" s="44">
        <f t="shared" si="20"/>
        <v>0</v>
      </c>
      <c r="O59" s="43">
        <f t="shared" si="21"/>
        <v>0</v>
      </c>
      <c r="P59" s="41">
        <f t="shared" si="22"/>
        <v>1</v>
      </c>
      <c r="Q59" s="42"/>
      <c r="R59" s="43">
        <f t="shared" si="23"/>
        <v>15.94</v>
      </c>
      <c r="S59" s="43">
        <f t="shared" si="24"/>
        <v>0</v>
      </c>
      <c r="T59" s="44">
        <f t="shared" si="25"/>
        <v>0</v>
      </c>
      <c r="U59" s="43" cm="1">
        <f t="array" ref="U59">ROUND(S59*SVS_GrR_1_1,2)</f>
        <v>0</v>
      </c>
    </row>
    <row r="60" spans="1:21" s="45" customFormat="1">
      <c r="A60" s="37">
        <f>MAX($A$11:A59)+1</f>
        <v>50</v>
      </c>
      <c r="B60" s="46" t="s">
        <v>753</v>
      </c>
      <c r="C60" s="248" t="s">
        <v>767</v>
      </c>
      <c r="D60" s="251" t="s">
        <v>136</v>
      </c>
      <c r="E60" s="38" t="s">
        <v>233</v>
      </c>
      <c r="F60" s="38" t="s">
        <v>103</v>
      </c>
      <c r="G60" s="39" t="s">
        <v>65</v>
      </c>
      <c r="H60" s="40">
        <v>66.069999999999993</v>
      </c>
      <c r="I60" s="39">
        <v>3</v>
      </c>
      <c r="J60" s="41">
        <v>112.65</v>
      </c>
      <c r="K60" s="42"/>
      <c r="L60" s="43">
        <f t="shared" si="18"/>
        <v>7442.7855</v>
      </c>
      <c r="M60" s="43">
        <f t="shared" si="19"/>
        <v>0</v>
      </c>
      <c r="N60" s="44">
        <f t="shared" si="20"/>
        <v>0</v>
      </c>
      <c r="O60" s="43">
        <f t="shared" si="21"/>
        <v>0</v>
      </c>
      <c r="P60" s="41">
        <f t="shared" si="22"/>
        <v>1</v>
      </c>
      <c r="Q60" s="42"/>
      <c r="R60" s="43">
        <f t="shared" si="23"/>
        <v>66.069999999999993</v>
      </c>
      <c r="S60" s="43">
        <f t="shared" si="24"/>
        <v>0</v>
      </c>
      <c r="T60" s="44">
        <f t="shared" si="25"/>
        <v>0</v>
      </c>
      <c r="U60" s="43" cm="1">
        <f t="array" ref="U60">ROUND(S60*SVS_GrR_1_1,2)</f>
        <v>0</v>
      </c>
    </row>
    <row r="61" spans="1:21" s="45" customFormat="1">
      <c r="A61" s="37">
        <f>MAX($A$11:A60)+1</f>
        <v>51</v>
      </c>
      <c r="B61" s="46" t="s">
        <v>753</v>
      </c>
      <c r="C61" s="248" t="s">
        <v>767</v>
      </c>
      <c r="D61" s="251" t="s">
        <v>135</v>
      </c>
      <c r="E61" s="38" t="s">
        <v>233</v>
      </c>
      <c r="F61" s="38" t="s">
        <v>103</v>
      </c>
      <c r="G61" s="39" t="s">
        <v>65</v>
      </c>
      <c r="H61" s="40">
        <v>66.11</v>
      </c>
      <c r="I61" s="39">
        <v>3</v>
      </c>
      <c r="J61" s="41">
        <v>112.65</v>
      </c>
      <c r="K61" s="42"/>
      <c r="L61" s="43">
        <f t="shared" si="18"/>
        <v>7447.2915000000003</v>
      </c>
      <c r="M61" s="43">
        <f t="shared" si="19"/>
        <v>0</v>
      </c>
      <c r="N61" s="44">
        <f t="shared" si="20"/>
        <v>0</v>
      </c>
      <c r="O61" s="43">
        <f t="shared" si="21"/>
        <v>0</v>
      </c>
      <c r="P61" s="41">
        <f t="shared" si="22"/>
        <v>1</v>
      </c>
      <c r="Q61" s="42"/>
      <c r="R61" s="43">
        <f t="shared" si="23"/>
        <v>66.11</v>
      </c>
      <c r="S61" s="43">
        <f t="shared" si="24"/>
        <v>0</v>
      </c>
      <c r="T61" s="44">
        <f t="shared" si="25"/>
        <v>0</v>
      </c>
      <c r="U61" s="43" cm="1">
        <f t="array" ref="U61">ROUND(S61*SVS_GrR_1_1,2)</f>
        <v>0</v>
      </c>
    </row>
    <row r="62" spans="1:21" s="45" customFormat="1">
      <c r="A62" s="37">
        <f>MAX($A$11:A61)+1</f>
        <v>52</v>
      </c>
      <c r="B62" s="46" t="s">
        <v>753</v>
      </c>
      <c r="C62" s="248" t="s">
        <v>767</v>
      </c>
      <c r="D62" s="251" t="s">
        <v>134</v>
      </c>
      <c r="E62" s="38" t="s">
        <v>233</v>
      </c>
      <c r="F62" s="38" t="s">
        <v>103</v>
      </c>
      <c r="G62" s="39" t="s">
        <v>65</v>
      </c>
      <c r="H62" s="40">
        <v>66.069999999999993</v>
      </c>
      <c r="I62" s="39">
        <v>3</v>
      </c>
      <c r="J62" s="41">
        <v>112.65</v>
      </c>
      <c r="K62" s="42"/>
      <c r="L62" s="43">
        <f t="shared" si="18"/>
        <v>7442.7855</v>
      </c>
      <c r="M62" s="43">
        <f t="shared" si="19"/>
        <v>0</v>
      </c>
      <c r="N62" s="44">
        <f t="shared" si="20"/>
        <v>0</v>
      </c>
      <c r="O62" s="43">
        <f t="shared" si="21"/>
        <v>0</v>
      </c>
      <c r="P62" s="41">
        <f t="shared" si="22"/>
        <v>1</v>
      </c>
      <c r="Q62" s="42"/>
      <c r="R62" s="43">
        <f t="shared" si="23"/>
        <v>66.069999999999993</v>
      </c>
      <c r="S62" s="43">
        <f t="shared" si="24"/>
        <v>0</v>
      </c>
      <c r="T62" s="44">
        <f t="shared" si="25"/>
        <v>0</v>
      </c>
      <c r="U62" s="43" cm="1">
        <f t="array" ref="U62">ROUND(S62*SVS_GrR_1_1,2)</f>
        <v>0</v>
      </c>
    </row>
    <row r="63" spans="1:21" s="45" customFormat="1">
      <c r="A63" s="37">
        <f>MAX($A$11:A62)+1</f>
        <v>53</v>
      </c>
      <c r="B63" s="46" t="s">
        <v>753</v>
      </c>
      <c r="C63" s="248" t="s">
        <v>767</v>
      </c>
      <c r="D63" s="251" t="s">
        <v>133</v>
      </c>
      <c r="E63" s="38" t="s">
        <v>792</v>
      </c>
      <c r="F63" s="38" t="s">
        <v>103</v>
      </c>
      <c r="G63" s="39" t="s">
        <v>65</v>
      </c>
      <c r="H63" s="40">
        <v>32.17</v>
      </c>
      <c r="I63" s="39">
        <v>3</v>
      </c>
      <c r="J63" s="41">
        <v>112.65</v>
      </c>
      <c r="K63" s="42"/>
      <c r="L63" s="43">
        <f t="shared" si="18"/>
        <v>3623.9505000000004</v>
      </c>
      <c r="M63" s="43">
        <f t="shared" si="19"/>
        <v>0</v>
      </c>
      <c r="N63" s="44">
        <f t="shared" si="20"/>
        <v>0</v>
      </c>
      <c r="O63" s="43">
        <f t="shared" si="21"/>
        <v>0</v>
      </c>
      <c r="P63" s="41">
        <f t="shared" si="22"/>
        <v>1</v>
      </c>
      <c r="Q63" s="42"/>
      <c r="R63" s="43">
        <f t="shared" si="23"/>
        <v>32.17</v>
      </c>
      <c r="S63" s="43">
        <f t="shared" si="24"/>
        <v>0</v>
      </c>
      <c r="T63" s="44">
        <f t="shared" si="25"/>
        <v>0</v>
      </c>
      <c r="U63" s="43" cm="1">
        <f t="array" ref="U63">ROUND(S63*SVS_GrR_1_1,2)</f>
        <v>0</v>
      </c>
    </row>
    <row r="64" spans="1:21" s="45" customFormat="1">
      <c r="A64" s="37">
        <f>MAX($A$11:A63)+1</f>
        <v>54</v>
      </c>
      <c r="B64" s="46" t="s">
        <v>753</v>
      </c>
      <c r="C64" s="248" t="s">
        <v>767</v>
      </c>
      <c r="D64" s="251" t="s">
        <v>132</v>
      </c>
      <c r="E64" s="38" t="s">
        <v>77</v>
      </c>
      <c r="F64" s="38" t="s">
        <v>103</v>
      </c>
      <c r="G64" s="39" t="s">
        <v>55</v>
      </c>
      <c r="H64" s="40">
        <v>51.13</v>
      </c>
      <c r="I64" s="39">
        <v>5</v>
      </c>
      <c r="J64" s="41">
        <v>187.75</v>
      </c>
      <c r="K64" s="42"/>
      <c r="L64" s="43">
        <f t="shared" si="18"/>
        <v>9599.6575000000012</v>
      </c>
      <c r="M64" s="43">
        <f t="shared" si="19"/>
        <v>0</v>
      </c>
      <c r="N64" s="44">
        <f t="shared" si="20"/>
        <v>0</v>
      </c>
      <c r="O64" s="43">
        <f t="shared" si="21"/>
        <v>0</v>
      </c>
      <c r="P64" s="41">
        <f t="shared" si="22"/>
        <v>1</v>
      </c>
      <c r="Q64" s="42"/>
      <c r="R64" s="43">
        <f t="shared" si="23"/>
        <v>51.13</v>
      </c>
      <c r="S64" s="43">
        <f t="shared" si="24"/>
        <v>0</v>
      </c>
      <c r="T64" s="44">
        <f t="shared" si="25"/>
        <v>0</v>
      </c>
      <c r="U64" s="43" cm="1">
        <f t="array" ref="U64">ROUND(S64*SVS_GrR_1_1,2)</f>
        <v>0</v>
      </c>
    </row>
    <row r="65" spans="1:21" s="45" customFormat="1">
      <c r="A65" s="37">
        <f>MAX($A$11:A64)+1</f>
        <v>55</v>
      </c>
      <c r="B65" s="46" t="s">
        <v>753</v>
      </c>
      <c r="C65" s="248" t="s">
        <v>767</v>
      </c>
      <c r="D65" s="251" t="s">
        <v>131</v>
      </c>
      <c r="E65" s="38" t="s">
        <v>77</v>
      </c>
      <c r="F65" s="38" t="s">
        <v>103</v>
      </c>
      <c r="G65" s="39" t="s">
        <v>55</v>
      </c>
      <c r="H65" s="40">
        <v>49.64</v>
      </c>
      <c r="I65" s="39">
        <v>5</v>
      </c>
      <c r="J65" s="41">
        <v>187.75</v>
      </c>
      <c r="K65" s="42"/>
      <c r="L65" s="43">
        <f t="shared" si="18"/>
        <v>9319.91</v>
      </c>
      <c r="M65" s="43">
        <f t="shared" si="19"/>
        <v>0</v>
      </c>
      <c r="N65" s="44">
        <f t="shared" si="20"/>
        <v>0</v>
      </c>
      <c r="O65" s="43">
        <f t="shared" si="21"/>
        <v>0</v>
      </c>
      <c r="P65" s="41">
        <f t="shared" si="22"/>
        <v>1</v>
      </c>
      <c r="Q65" s="42"/>
      <c r="R65" s="43">
        <f t="shared" si="23"/>
        <v>49.64</v>
      </c>
      <c r="S65" s="43">
        <f t="shared" si="24"/>
        <v>0</v>
      </c>
      <c r="T65" s="44">
        <f t="shared" si="25"/>
        <v>0</v>
      </c>
      <c r="U65" s="43" cm="1">
        <f t="array" ref="U65">ROUND(S65*SVS_GrR_1_1,2)</f>
        <v>0</v>
      </c>
    </row>
    <row r="66" spans="1:21" s="45" customFormat="1">
      <c r="A66" s="37">
        <f>MAX($A$11:A65)+1</f>
        <v>56</v>
      </c>
      <c r="B66" s="46" t="s">
        <v>753</v>
      </c>
      <c r="C66" s="248" t="s">
        <v>767</v>
      </c>
      <c r="D66" s="251" t="s">
        <v>130</v>
      </c>
      <c r="E66" s="38" t="s">
        <v>793</v>
      </c>
      <c r="F66" s="38" t="s">
        <v>69</v>
      </c>
      <c r="G66" s="39" t="s">
        <v>88</v>
      </c>
      <c r="H66" s="40">
        <v>10.67</v>
      </c>
      <c r="I66" s="39">
        <v>5</v>
      </c>
      <c r="J66" s="41">
        <v>187.75</v>
      </c>
      <c r="K66" s="42"/>
      <c r="L66" s="43">
        <f t="shared" si="18"/>
        <v>2003.2925</v>
      </c>
      <c r="M66" s="43">
        <f t="shared" si="19"/>
        <v>0</v>
      </c>
      <c r="N66" s="44">
        <f t="shared" si="20"/>
        <v>0</v>
      </c>
      <c r="O66" s="43">
        <f t="shared" si="21"/>
        <v>0</v>
      </c>
      <c r="P66" s="41">
        <f t="shared" si="22"/>
        <v>1</v>
      </c>
      <c r="Q66" s="42"/>
      <c r="R66" s="43">
        <f t="shared" si="23"/>
        <v>10.67</v>
      </c>
      <c r="S66" s="43">
        <f t="shared" si="24"/>
        <v>0</v>
      </c>
      <c r="T66" s="44">
        <f t="shared" si="25"/>
        <v>0</v>
      </c>
      <c r="U66" s="43" cm="1">
        <f t="array" ref="U66">ROUND(S66*SVS_GrR_1_1,2)</f>
        <v>0</v>
      </c>
    </row>
    <row r="67" spans="1:21" s="45" customFormat="1">
      <c r="A67" s="37">
        <f>MAX($A$11:A66)+1</f>
        <v>57</v>
      </c>
      <c r="B67" s="46" t="s">
        <v>753</v>
      </c>
      <c r="C67" s="248" t="s">
        <v>767</v>
      </c>
      <c r="D67" s="251" t="s">
        <v>129</v>
      </c>
      <c r="E67" s="38" t="s">
        <v>214</v>
      </c>
      <c r="F67" s="38" t="s">
        <v>69</v>
      </c>
      <c r="G67" s="39" t="s">
        <v>75</v>
      </c>
      <c r="H67" s="40">
        <v>6.17</v>
      </c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</row>
    <row r="68" spans="1:21" s="45" customFormat="1">
      <c r="A68" s="37">
        <f>MAX($A$11:A67)+1</f>
        <v>58</v>
      </c>
      <c r="B68" s="46" t="s">
        <v>753</v>
      </c>
      <c r="C68" s="248" t="s">
        <v>767</v>
      </c>
      <c r="D68" s="251" t="s">
        <v>128</v>
      </c>
      <c r="E68" s="38" t="s">
        <v>794</v>
      </c>
      <c r="F68" s="38" t="s">
        <v>69</v>
      </c>
      <c r="G68" s="39" t="s">
        <v>88</v>
      </c>
      <c r="H68" s="40">
        <v>10.53</v>
      </c>
      <c r="I68" s="39">
        <v>5</v>
      </c>
      <c r="J68" s="41">
        <v>187.75</v>
      </c>
      <c r="K68" s="42"/>
      <c r="L68" s="43">
        <f t="shared" si="18"/>
        <v>1977.0074999999999</v>
      </c>
      <c r="M68" s="43">
        <f t="shared" si="19"/>
        <v>0</v>
      </c>
      <c r="N68" s="44">
        <f t="shared" si="20"/>
        <v>0</v>
      </c>
      <c r="O68" s="43">
        <f t="shared" si="21"/>
        <v>0</v>
      </c>
      <c r="P68" s="41">
        <f t="shared" si="22"/>
        <v>1</v>
      </c>
      <c r="Q68" s="42"/>
      <c r="R68" s="43">
        <f t="shared" si="23"/>
        <v>10.53</v>
      </c>
      <c r="S68" s="43">
        <f t="shared" si="24"/>
        <v>0</v>
      </c>
      <c r="T68" s="44">
        <f t="shared" si="25"/>
        <v>0</v>
      </c>
      <c r="U68" s="43" cm="1">
        <f t="array" ref="U68">ROUND(S68*SVS_GrR_1_1,2)</f>
        <v>0</v>
      </c>
    </row>
    <row r="69" spans="1:21" s="45" customFormat="1">
      <c r="A69" s="37">
        <f>MAX($A$11:A68)+1</f>
        <v>59</v>
      </c>
      <c r="B69" s="46" t="s">
        <v>753</v>
      </c>
      <c r="C69" s="248" t="s">
        <v>767</v>
      </c>
      <c r="D69" s="251" t="s">
        <v>127</v>
      </c>
      <c r="E69" s="38" t="s">
        <v>77</v>
      </c>
      <c r="F69" s="38" t="s">
        <v>103</v>
      </c>
      <c r="G69" s="39" t="s">
        <v>55</v>
      </c>
      <c r="H69" s="40">
        <v>48.68</v>
      </c>
      <c r="I69" s="39">
        <v>5</v>
      </c>
      <c r="J69" s="41">
        <v>187.75</v>
      </c>
      <c r="K69" s="42"/>
      <c r="L69" s="43">
        <f t="shared" si="18"/>
        <v>9139.67</v>
      </c>
      <c r="M69" s="43">
        <f t="shared" si="19"/>
        <v>0</v>
      </c>
      <c r="N69" s="44">
        <f t="shared" si="20"/>
        <v>0</v>
      </c>
      <c r="O69" s="43">
        <f t="shared" si="21"/>
        <v>0</v>
      </c>
      <c r="P69" s="41">
        <f t="shared" si="22"/>
        <v>1</v>
      </c>
      <c r="Q69" s="42"/>
      <c r="R69" s="43">
        <f t="shared" si="23"/>
        <v>48.68</v>
      </c>
      <c r="S69" s="43">
        <f t="shared" si="24"/>
        <v>0</v>
      </c>
      <c r="T69" s="44">
        <f t="shared" si="25"/>
        <v>0</v>
      </c>
      <c r="U69" s="43" cm="1">
        <f t="array" ref="U69">ROUND(S69*SVS_GrR_1_1,2)</f>
        <v>0</v>
      </c>
    </row>
    <row r="70" spans="1:21" s="45" customFormat="1">
      <c r="A70" s="37">
        <f>MAX($A$11:A69)+1</f>
        <v>60</v>
      </c>
      <c r="B70" s="46" t="s">
        <v>753</v>
      </c>
      <c r="C70" s="248" t="s">
        <v>767</v>
      </c>
      <c r="D70" s="251" t="s">
        <v>126</v>
      </c>
      <c r="E70" s="38" t="s">
        <v>77</v>
      </c>
      <c r="F70" s="38" t="s">
        <v>103</v>
      </c>
      <c r="G70" s="39" t="s">
        <v>55</v>
      </c>
      <c r="H70" s="40">
        <v>49.8</v>
      </c>
      <c r="I70" s="39">
        <v>5</v>
      </c>
      <c r="J70" s="41">
        <v>187.75</v>
      </c>
      <c r="K70" s="42"/>
      <c r="L70" s="43">
        <f t="shared" si="18"/>
        <v>9349.9499999999989</v>
      </c>
      <c r="M70" s="43">
        <f t="shared" si="19"/>
        <v>0</v>
      </c>
      <c r="N70" s="44">
        <f t="shared" si="20"/>
        <v>0</v>
      </c>
      <c r="O70" s="43">
        <f t="shared" si="21"/>
        <v>0</v>
      </c>
      <c r="P70" s="41">
        <f t="shared" si="22"/>
        <v>1</v>
      </c>
      <c r="Q70" s="42"/>
      <c r="R70" s="43">
        <f t="shared" si="23"/>
        <v>49.8</v>
      </c>
      <c r="S70" s="43">
        <f t="shared" si="24"/>
        <v>0</v>
      </c>
      <c r="T70" s="44">
        <f t="shared" si="25"/>
        <v>0</v>
      </c>
      <c r="U70" s="43" cm="1">
        <f t="array" ref="U70">ROUND(S70*SVS_GrR_1_1,2)</f>
        <v>0</v>
      </c>
    </row>
    <row r="71" spans="1:21" s="45" customFormat="1">
      <c r="A71" s="37">
        <f>MAX($A$11:A70)+1</f>
        <v>61</v>
      </c>
      <c r="B71" s="46" t="s">
        <v>753</v>
      </c>
      <c r="C71" s="248" t="s">
        <v>767</v>
      </c>
      <c r="D71" s="251" t="s">
        <v>125</v>
      </c>
      <c r="E71" s="38" t="s">
        <v>233</v>
      </c>
      <c r="F71" s="38" t="s">
        <v>103</v>
      </c>
      <c r="G71" s="39" t="s">
        <v>65</v>
      </c>
      <c r="H71" s="40">
        <v>66.08</v>
      </c>
      <c r="I71" s="39">
        <v>3</v>
      </c>
      <c r="J71" s="41">
        <v>112.65</v>
      </c>
      <c r="K71" s="42"/>
      <c r="L71" s="43">
        <f t="shared" si="18"/>
        <v>7443.9120000000003</v>
      </c>
      <c r="M71" s="43">
        <f t="shared" si="19"/>
        <v>0</v>
      </c>
      <c r="N71" s="44">
        <f t="shared" si="20"/>
        <v>0</v>
      </c>
      <c r="O71" s="43">
        <f t="shared" si="21"/>
        <v>0</v>
      </c>
      <c r="P71" s="41">
        <f t="shared" si="22"/>
        <v>1</v>
      </c>
      <c r="Q71" s="42"/>
      <c r="R71" s="43">
        <f t="shared" si="23"/>
        <v>66.08</v>
      </c>
      <c r="S71" s="43">
        <f t="shared" si="24"/>
        <v>0</v>
      </c>
      <c r="T71" s="44">
        <f t="shared" si="25"/>
        <v>0</v>
      </c>
      <c r="U71" s="43" cm="1">
        <f t="array" ref="U71">ROUND(S71*SVS_GrR_1_1,2)</f>
        <v>0</v>
      </c>
    </row>
    <row r="72" spans="1:21" s="45" customFormat="1">
      <c r="A72" s="37">
        <f>MAX($A$11:A71)+1</f>
        <v>62</v>
      </c>
      <c r="B72" s="46" t="s">
        <v>753</v>
      </c>
      <c r="C72" s="248" t="s">
        <v>767</v>
      </c>
      <c r="D72" s="251" t="s">
        <v>177</v>
      </c>
      <c r="E72" s="38" t="s">
        <v>233</v>
      </c>
      <c r="F72" s="38" t="s">
        <v>103</v>
      </c>
      <c r="G72" s="39" t="s">
        <v>65</v>
      </c>
      <c r="H72" s="40">
        <v>66.11</v>
      </c>
      <c r="I72" s="39">
        <v>3</v>
      </c>
      <c r="J72" s="41">
        <v>112.65</v>
      </c>
      <c r="K72" s="42"/>
      <c r="L72" s="43">
        <f t="shared" si="18"/>
        <v>7447.2915000000003</v>
      </c>
      <c r="M72" s="43">
        <f t="shared" si="19"/>
        <v>0</v>
      </c>
      <c r="N72" s="44">
        <f t="shared" si="20"/>
        <v>0</v>
      </c>
      <c r="O72" s="43">
        <f t="shared" si="21"/>
        <v>0</v>
      </c>
      <c r="P72" s="41">
        <f t="shared" si="22"/>
        <v>1</v>
      </c>
      <c r="Q72" s="42"/>
      <c r="R72" s="43">
        <f t="shared" si="23"/>
        <v>66.11</v>
      </c>
      <c r="S72" s="43">
        <f t="shared" si="24"/>
        <v>0</v>
      </c>
      <c r="T72" s="44">
        <f t="shared" si="25"/>
        <v>0</v>
      </c>
      <c r="U72" s="43" cm="1">
        <f t="array" ref="U72">ROUND(S72*SVS_GrR_1_1,2)</f>
        <v>0</v>
      </c>
    </row>
    <row r="73" spans="1:21" s="45" customFormat="1">
      <c r="A73" s="37">
        <f>MAX($A$11:A72)+1</f>
        <v>63</v>
      </c>
      <c r="B73" s="46" t="s">
        <v>753</v>
      </c>
      <c r="C73" s="248" t="s">
        <v>767</v>
      </c>
      <c r="D73" s="251" t="s">
        <v>178</v>
      </c>
      <c r="E73" s="38" t="s">
        <v>233</v>
      </c>
      <c r="F73" s="38" t="s">
        <v>103</v>
      </c>
      <c r="G73" s="39" t="s">
        <v>65</v>
      </c>
      <c r="H73" s="40">
        <v>65.97</v>
      </c>
      <c r="I73" s="39">
        <v>3</v>
      </c>
      <c r="J73" s="41">
        <v>112.65</v>
      </c>
      <c r="K73" s="42"/>
      <c r="L73" s="43">
        <f t="shared" si="18"/>
        <v>7431.5205000000005</v>
      </c>
      <c r="M73" s="43">
        <f t="shared" si="19"/>
        <v>0</v>
      </c>
      <c r="N73" s="44">
        <f t="shared" si="20"/>
        <v>0</v>
      </c>
      <c r="O73" s="43">
        <f t="shared" si="21"/>
        <v>0</v>
      </c>
      <c r="P73" s="41">
        <f t="shared" si="22"/>
        <v>1</v>
      </c>
      <c r="Q73" s="42"/>
      <c r="R73" s="43">
        <f t="shared" si="23"/>
        <v>65.97</v>
      </c>
      <c r="S73" s="43">
        <f t="shared" si="24"/>
        <v>0</v>
      </c>
      <c r="T73" s="44">
        <f t="shared" si="25"/>
        <v>0</v>
      </c>
      <c r="U73" s="43" cm="1">
        <f t="array" ref="U73">ROUND(S73*SVS_GrR_1_1,2)</f>
        <v>0</v>
      </c>
    </row>
    <row r="74" spans="1:21" s="45" customFormat="1">
      <c r="A74" s="37">
        <f>MAX($A$11:A73)+1</f>
        <v>64</v>
      </c>
      <c r="B74" s="46" t="s">
        <v>753</v>
      </c>
      <c r="C74" s="248" t="s">
        <v>767</v>
      </c>
      <c r="D74" s="251" t="s">
        <v>179</v>
      </c>
      <c r="E74" s="38" t="s">
        <v>238</v>
      </c>
      <c r="F74" s="38" t="s">
        <v>103</v>
      </c>
      <c r="G74" s="39" t="s">
        <v>40</v>
      </c>
      <c r="H74" s="40">
        <v>15.94</v>
      </c>
      <c r="I74" s="39">
        <v>5</v>
      </c>
      <c r="J74" s="41">
        <v>187.75</v>
      </c>
      <c r="K74" s="42"/>
      <c r="L74" s="43">
        <f t="shared" si="18"/>
        <v>2992.7350000000001</v>
      </c>
      <c r="M74" s="43">
        <f t="shared" si="19"/>
        <v>0</v>
      </c>
      <c r="N74" s="44">
        <f t="shared" si="20"/>
        <v>0</v>
      </c>
      <c r="O74" s="43">
        <f t="shared" si="21"/>
        <v>0</v>
      </c>
      <c r="P74" s="41">
        <f t="shared" si="22"/>
        <v>1</v>
      </c>
      <c r="Q74" s="42"/>
      <c r="R74" s="43">
        <f t="shared" si="23"/>
        <v>15.94</v>
      </c>
      <c r="S74" s="43">
        <f t="shared" si="24"/>
        <v>0</v>
      </c>
      <c r="T74" s="44">
        <f t="shared" si="25"/>
        <v>0</v>
      </c>
      <c r="U74" s="43" cm="1">
        <f t="array" ref="U74">ROUND(S74*SVS_GrR_1_1,2)</f>
        <v>0</v>
      </c>
    </row>
    <row r="75" spans="1:21" s="45" customFormat="1">
      <c r="A75" s="37">
        <f>MAX($A$11:A74)+1</f>
        <v>65</v>
      </c>
      <c r="B75" s="46" t="s">
        <v>753</v>
      </c>
      <c r="C75" s="248" t="s">
        <v>767</v>
      </c>
      <c r="D75" s="251" t="s">
        <v>285</v>
      </c>
      <c r="E75" s="38" t="s">
        <v>233</v>
      </c>
      <c r="F75" s="38" t="s">
        <v>103</v>
      </c>
      <c r="G75" s="39" t="s">
        <v>65</v>
      </c>
      <c r="H75" s="40">
        <v>66.44</v>
      </c>
      <c r="I75" s="39">
        <v>3</v>
      </c>
      <c r="J75" s="41">
        <v>112.65</v>
      </c>
      <c r="K75" s="42"/>
      <c r="L75" s="43">
        <f t="shared" si="18"/>
        <v>7484.4660000000003</v>
      </c>
      <c r="M75" s="43">
        <f t="shared" si="19"/>
        <v>0</v>
      </c>
      <c r="N75" s="44">
        <f t="shared" si="20"/>
        <v>0</v>
      </c>
      <c r="O75" s="43">
        <f t="shared" si="21"/>
        <v>0</v>
      </c>
      <c r="P75" s="41">
        <f t="shared" si="22"/>
        <v>1</v>
      </c>
      <c r="Q75" s="42"/>
      <c r="R75" s="43">
        <f t="shared" si="23"/>
        <v>66.44</v>
      </c>
      <c r="S75" s="43">
        <f t="shared" si="24"/>
        <v>0</v>
      </c>
      <c r="T75" s="44">
        <f t="shared" si="25"/>
        <v>0</v>
      </c>
      <c r="U75" s="43" cm="1">
        <f t="array" ref="U75">ROUND(S75*SVS_GrR_1_1,2)</f>
        <v>0</v>
      </c>
    </row>
    <row r="76" spans="1:21" s="45" customFormat="1">
      <c r="A76" s="37">
        <f>MAX($A$11:A75)+1</f>
        <v>66</v>
      </c>
      <c r="B76" s="46" t="s">
        <v>753</v>
      </c>
      <c r="C76" s="248" t="s">
        <v>767</v>
      </c>
      <c r="D76" s="251" t="s">
        <v>284</v>
      </c>
      <c r="E76" s="38" t="s">
        <v>233</v>
      </c>
      <c r="F76" s="38" t="s">
        <v>103</v>
      </c>
      <c r="G76" s="39" t="s">
        <v>65</v>
      </c>
      <c r="H76" s="40">
        <v>66.14</v>
      </c>
      <c r="I76" s="39">
        <v>3</v>
      </c>
      <c r="J76" s="41">
        <v>112.65</v>
      </c>
      <c r="K76" s="42"/>
      <c r="L76" s="43">
        <f t="shared" si="18"/>
        <v>7450.6710000000003</v>
      </c>
      <c r="M76" s="43">
        <f t="shared" si="19"/>
        <v>0</v>
      </c>
      <c r="N76" s="44">
        <f t="shared" si="20"/>
        <v>0</v>
      </c>
      <c r="O76" s="43">
        <f t="shared" si="21"/>
        <v>0</v>
      </c>
      <c r="P76" s="41">
        <f t="shared" si="22"/>
        <v>1</v>
      </c>
      <c r="Q76" s="42"/>
      <c r="R76" s="43">
        <f t="shared" si="23"/>
        <v>66.14</v>
      </c>
      <c r="S76" s="43">
        <f t="shared" si="24"/>
        <v>0</v>
      </c>
      <c r="T76" s="44">
        <f t="shared" si="25"/>
        <v>0</v>
      </c>
      <c r="U76" s="43" cm="1">
        <f t="array" ref="U76">ROUND(S76*SVS_GrR_1_1,2)</f>
        <v>0</v>
      </c>
    </row>
    <row r="77" spans="1:21" s="45" customFormat="1">
      <c r="A77" s="37">
        <f>MAX($A$11:A76)+1</f>
        <v>67</v>
      </c>
      <c r="B77" s="46" t="s">
        <v>753</v>
      </c>
      <c r="C77" s="248" t="s">
        <v>767</v>
      </c>
      <c r="D77" s="251" t="s">
        <v>283</v>
      </c>
      <c r="E77" s="38" t="s">
        <v>233</v>
      </c>
      <c r="F77" s="38" t="s">
        <v>103</v>
      </c>
      <c r="G77" s="39" t="s">
        <v>65</v>
      </c>
      <c r="H77" s="40">
        <v>66.260000000000005</v>
      </c>
      <c r="I77" s="39">
        <v>3</v>
      </c>
      <c r="J77" s="41">
        <v>112.65</v>
      </c>
      <c r="K77" s="42"/>
      <c r="L77" s="43">
        <f t="shared" si="18"/>
        <v>7464.1890000000012</v>
      </c>
      <c r="M77" s="43">
        <f t="shared" si="19"/>
        <v>0</v>
      </c>
      <c r="N77" s="44">
        <f t="shared" si="20"/>
        <v>0</v>
      </c>
      <c r="O77" s="43">
        <f t="shared" si="21"/>
        <v>0</v>
      </c>
      <c r="P77" s="41">
        <f t="shared" si="22"/>
        <v>1</v>
      </c>
      <c r="Q77" s="42"/>
      <c r="R77" s="43">
        <f t="shared" si="23"/>
        <v>66.260000000000005</v>
      </c>
      <c r="S77" s="43">
        <f t="shared" si="24"/>
        <v>0</v>
      </c>
      <c r="T77" s="44">
        <f t="shared" si="25"/>
        <v>0</v>
      </c>
      <c r="U77" s="43" cm="1">
        <f t="array" ref="U77">ROUND(S77*SVS_GrR_1_1,2)</f>
        <v>0</v>
      </c>
    </row>
    <row r="78" spans="1:21" s="45" customFormat="1">
      <c r="A78" s="37">
        <f>MAX($A$11:A77)+1</f>
        <v>68</v>
      </c>
      <c r="B78" s="46" t="s">
        <v>753</v>
      </c>
      <c r="C78" s="248" t="s">
        <v>767</v>
      </c>
      <c r="D78" s="251" t="s">
        <v>282</v>
      </c>
      <c r="E78" s="38" t="s">
        <v>792</v>
      </c>
      <c r="F78" s="38" t="s">
        <v>103</v>
      </c>
      <c r="G78" s="39" t="s">
        <v>65</v>
      </c>
      <c r="H78" s="40">
        <v>27.26</v>
      </c>
      <c r="I78" s="39">
        <v>3</v>
      </c>
      <c r="J78" s="41">
        <v>112.65</v>
      </c>
      <c r="K78" s="42"/>
      <c r="L78" s="43">
        <f t="shared" si="18"/>
        <v>3070.8390000000004</v>
      </c>
      <c r="M78" s="43">
        <f t="shared" si="19"/>
        <v>0</v>
      </c>
      <c r="N78" s="44">
        <f t="shared" si="20"/>
        <v>0</v>
      </c>
      <c r="O78" s="43">
        <f t="shared" si="21"/>
        <v>0</v>
      </c>
      <c r="P78" s="41">
        <f t="shared" si="22"/>
        <v>1</v>
      </c>
      <c r="Q78" s="42"/>
      <c r="R78" s="43">
        <f t="shared" si="23"/>
        <v>27.26</v>
      </c>
      <c r="S78" s="43">
        <f t="shared" si="24"/>
        <v>0</v>
      </c>
      <c r="T78" s="44">
        <f t="shared" si="25"/>
        <v>0</v>
      </c>
      <c r="U78" s="43" cm="1">
        <f t="array" ref="U78">ROUND(S78*SVS_GrR_1_1,2)</f>
        <v>0</v>
      </c>
    </row>
    <row r="79" spans="1:21" s="45" customFormat="1">
      <c r="A79" s="37">
        <f>MAX($A$11:A78)+1</f>
        <v>69</v>
      </c>
      <c r="B79" s="46" t="s">
        <v>753</v>
      </c>
      <c r="C79" s="248" t="s">
        <v>767</v>
      </c>
      <c r="D79" s="251" t="s">
        <v>281</v>
      </c>
      <c r="E79" s="38" t="s">
        <v>792</v>
      </c>
      <c r="F79" s="38" t="s">
        <v>103</v>
      </c>
      <c r="G79" s="39" t="s">
        <v>65</v>
      </c>
      <c r="H79" s="40">
        <v>27.25</v>
      </c>
      <c r="I79" s="39">
        <v>3</v>
      </c>
      <c r="J79" s="41">
        <v>112.65</v>
      </c>
      <c r="K79" s="42"/>
      <c r="L79" s="43">
        <f t="shared" si="18"/>
        <v>3069.7125000000001</v>
      </c>
      <c r="M79" s="43">
        <f t="shared" si="19"/>
        <v>0</v>
      </c>
      <c r="N79" s="44">
        <f t="shared" si="20"/>
        <v>0</v>
      </c>
      <c r="O79" s="43">
        <f t="shared" si="21"/>
        <v>0</v>
      </c>
      <c r="P79" s="41">
        <f t="shared" si="22"/>
        <v>1</v>
      </c>
      <c r="Q79" s="42"/>
      <c r="R79" s="43">
        <f t="shared" si="23"/>
        <v>27.25</v>
      </c>
      <c r="S79" s="43">
        <f t="shared" si="24"/>
        <v>0</v>
      </c>
      <c r="T79" s="44">
        <f t="shared" si="25"/>
        <v>0</v>
      </c>
      <c r="U79" s="43" cm="1">
        <f t="array" ref="U79">ROUND(S79*SVS_GrR_1_1,2)</f>
        <v>0</v>
      </c>
    </row>
    <row r="80" spans="1:21" s="45" customFormat="1">
      <c r="A80" s="37">
        <f>MAX($A$11:A79)+1</f>
        <v>70</v>
      </c>
      <c r="B80" s="46" t="s">
        <v>753</v>
      </c>
      <c r="C80" s="248" t="s">
        <v>767</v>
      </c>
      <c r="D80" s="251" t="s">
        <v>280</v>
      </c>
      <c r="E80" s="38" t="s">
        <v>787</v>
      </c>
      <c r="F80" s="38" t="s">
        <v>795</v>
      </c>
      <c r="G80" s="39" t="s">
        <v>40</v>
      </c>
      <c r="H80" s="40">
        <v>205.17</v>
      </c>
      <c r="I80" s="39">
        <v>5</v>
      </c>
      <c r="J80" s="41">
        <v>187.75</v>
      </c>
      <c r="K80" s="42"/>
      <c r="L80" s="43">
        <f t="shared" si="18"/>
        <v>38520.667499999996</v>
      </c>
      <c r="M80" s="43">
        <f t="shared" si="19"/>
        <v>0</v>
      </c>
      <c r="N80" s="44">
        <f t="shared" si="20"/>
        <v>0</v>
      </c>
      <c r="O80" s="43">
        <f t="shared" si="21"/>
        <v>0</v>
      </c>
      <c r="P80" s="41">
        <f t="shared" si="22"/>
        <v>1</v>
      </c>
      <c r="Q80" s="42"/>
      <c r="R80" s="43">
        <f t="shared" si="23"/>
        <v>205.17</v>
      </c>
      <c r="S80" s="43">
        <f t="shared" si="24"/>
        <v>0</v>
      </c>
      <c r="T80" s="44">
        <f t="shared" si="25"/>
        <v>0</v>
      </c>
      <c r="U80" s="43" cm="1">
        <f t="array" ref="U80">ROUND(S80*SVS_GrR_1_1,2)</f>
        <v>0</v>
      </c>
    </row>
    <row r="81" spans="1:21" s="45" customFormat="1">
      <c r="A81" s="37">
        <f>MAX($A$11:A80)+1</f>
        <v>71</v>
      </c>
      <c r="B81" s="46" t="s">
        <v>753</v>
      </c>
      <c r="C81" s="248" t="s">
        <v>767</v>
      </c>
      <c r="D81" s="251" t="s">
        <v>302</v>
      </c>
      <c r="E81" s="38" t="s">
        <v>787</v>
      </c>
      <c r="F81" s="38" t="s">
        <v>795</v>
      </c>
      <c r="G81" s="39" t="s">
        <v>40</v>
      </c>
      <c r="H81" s="40">
        <v>207.65</v>
      </c>
      <c r="I81" s="39">
        <v>5</v>
      </c>
      <c r="J81" s="41">
        <v>187.75</v>
      </c>
      <c r="K81" s="42"/>
      <c r="L81" s="43">
        <f t="shared" si="18"/>
        <v>38986.287499999999</v>
      </c>
      <c r="M81" s="43">
        <f t="shared" si="19"/>
        <v>0</v>
      </c>
      <c r="N81" s="44">
        <f t="shared" si="20"/>
        <v>0</v>
      </c>
      <c r="O81" s="43">
        <f t="shared" si="21"/>
        <v>0</v>
      </c>
      <c r="P81" s="41">
        <f t="shared" si="22"/>
        <v>1</v>
      </c>
      <c r="Q81" s="42"/>
      <c r="R81" s="43">
        <f t="shared" si="23"/>
        <v>207.65</v>
      </c>
      <c r="S81" s="43">
        <f t="shared" si="24"/>
        <v>0</v>
      </c>
      <c r="T81" s="44">
        <f t="shared" si="25"/>
        <v>0</v>
      </c>
      <c r="U81" s="43" cm="1">
        <f t="array" ref="U81">ROUND(S81*SVS_GrR_1_1,2)</f>
        <v>0</v>
      </c>
    </row>
    <row r="82" spans="1:21" s="45" customFormat="1">
      <c r="A82" s="37">
        <f>MAX($A$11:A81)+1</f>
        <v>72</v>
      </c>
      <c r="B82" s="46" t="s">
        <v>753</v>
      </c>
      <c r="C82" s="248" t="s">
        <v>767</v>
      </c>
      <c r="D82" s="251"/>
      <c r="E82" s="38" t="s">
        <v>86</v>
      </c>
      <c r="F82" s="38" t="s">
        <v>103</v>
      </c>
      <c r="G82" s="39" t="s">
        <v>85</v>
      </c>
      <c r="H82" s="40">
        <v>4</v>
      </c>
      <c r="I82" s="39">
        <v>5</v>
      </c>
      <c r="J82" s="41">
        <v>187.75</v>
      </c>
      <c r="K82" s="42"/>
      <c r="L82" s="43">
        <f t="shared" si="18"/>
        <v>751</v>
      </c>
      <c r="M82" s="43">
        <f t="shared" si="19"/>
        <v>0</v>
      </c>
      <c r="N82" s="44">
        <f t="shared" si="20"/>
        <v>0</v>
      </c>
      <c r="O82" s="43">
        <f t="shared" si="21"/>
        <v>0</v>
      </c>
      <c r="P82" s="41">
        <f t="shared" si="22"/>
        <v>1</v>
      </c>
      <c r="Q82" s="42"/>
      <c r="R82" s="43">
        <f t="shared" si="23"/>
        <v>4</v>
      </c>
      <c r="S82" s="43">
        <f t="shared" si="24"/>
        <v>0</v>
      </c>
      <c r="T82" s="44">
        <f t="shared" si="25"/>
        <v>0</v>
      </c>
      <c r="U82" s="43" cm="1">
        <f t="array" ref="U82">ROUND(S82*SVS_GrR_1_1,2)</f>
        <v>0</v>
      </c>
    </row>
    <row r="83" spans="1:21" s="45" customFormat="1">
      <c r="A83" s="37">
        <f>MAX($A$11:A82)+1</f>
        <v>73</v>
      </c>
      <c r="B83" s="46" t="s">
        <v>753</v>
      </c>
      <c r="C83" s="248" t="s">
        <v>767</v>
      </c>
      <c r="D83" s="251"/>
      <c r="E83" s="38" t="s">
        <v>417</v>
      </c>
      <c r="F83" s="38" t="s">
        <v>102</v>
      </c>
      <c r="G83" s="39" t="s">
        <v>75</v>
      </c>
      <c r="H83" s="40">
        <v>1.78</v>
      </c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</row>
    <row r="84" spans="1:21" s="45" customFormat="1">
      <c r="A84" s="195"/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</row>
    <row r="85" spans="1:21">
      <c r="I85" s="98"/>
      <c r="L85" s="49"/>
    </row>
    <row r="86" spans="1:21">
      <c r="A86" s="52"/>
      <c r="B86" s="53"/>
      <c r="C86" s="54" t="str">
        <f>"weil "&amp;COUNTA($A:$A)-SUBTOTAL(103,$A:$A)&amp;" Zeile(n) Ausgeblendet"</f>
        <v>weil 0 Zeile(n) Ausgeblendet</v>
      </c>
      <c r="D86" s="53" t="str">
        <f>"oder Abgefiltert sind, Teilsummen:"</f>
        <v>oder Abgefiltert sind, Teilsummen:</v>
      </c>
      <c r="E86" s="54"/>
      <c r="F86" s="54"/>
      <c r="G86" s="55"/>
      <c r="H86" s="56">
        <f>SUBTOTAL(109,H11:H83)</f>
        <v>3245.0100000000007</v>
      </c>
      <c r="I86" s="101"/>
      <c r="J86" s="96" t="s">
        <v>938</v>
      </c>
      <c r="K86" s="57">
        <f>SUBTOTAL(103,I11:I83)</f>
        <v>63</v>
      </c>
      <c r="L86" s="56">
        <f>SUBTOTAL(109,L11:L83)</f>
        <v>475089.47159999993</v>
      </c>
      <c r="M86" s="56">
        <f>SUBTOTAL(109,M11:M83)</f>
        <v>0</v>
      </c>
      <c r="N86" s="58"/>
      <c r="O86" s="56">
        <f>SUBTOTAL(109,O11:O83)</f>
        <v>0</v>
      </c>
    </row>
    <row r="87" spans="1:21">
      <c r="H87" s="59"/>
      <c r="I87" s="98"/>
      <c r="L87" s="49"/>
    </row>
    <row r="88" spans="1:21">
      <c r="A88" s="60" t="s">
        <v>23</v>
      </c>
      <c r="B88" s="60"/>
      <c r="C88" s="61"/>
      <c r="D88" s="62"/>
      <c r="E88" s="62"/>
      <c r="F88" s="63"/>
      <c r="G88" s="64"/>
      <c r="H88" s="65"/>
      <c r="I88" s="99"/>
      <c r="J88" s="99"/>
      <c r="K88" s="65"/>
      <c r="L88" s="65"/>
      <c r="M88" s="65"/>
      <c r="N88" s="65"/>
      <c r="O88" s="65"/>
    </row>
    <row r="89" spans="1:21" ht="6" customHeight="1">
      <c r="A89" s="60"/>
      <c r="B89" s="60"/>
      <c r="C89" s="61"/>
      <c r="D89" s="62"/>
      <c r="E89" s="62"/>
      <c r="F89" s="63"/>
      <c r="G89" s="64"/>
      <c r="H89" s="65"/>
      <c r="I89" s="99"/>
      <c r="J89" s="99"/>
      <c r="K89" s="65"/>
      <c r="L89" s="65"/>
      <c r="M89" s="65"/>
      <c r="N89" s="65"/>
      <c r="O89" s="65"/>
    </row>
    <row r="90" spans="1:21">
      <c r="A90" s="47" t="s">
        <v>24</v>
      </c>
      <c r="B90" s="47" t="s">
        <v>25</v>
      </c>
      <c r="D90" s="29" t="s">
        <v>26</v>
      </c>
      <c r="E90" s="66" t="s">
        <v>27</v>
      </c>
      <c r="J90" s="29"/>
      <c r="K90" s="49"/>
      <c r="L90" s="49"/>
      <c r="M90" s="49"/>
      <c r="N90" s="49"/>
      <c r="O90" s="49"/>
    </row>
    <row r="91" spans="1:21">
      <c r="A91" s="47" t="s">
        <v>12</v>
      </c>
      <c r="B91" s="47" t="s">
        <v>28</v>
      </c>
      <c r="D91" s="29" t="s">
        <v>29</v>
      </c>
      <c r="E91" s="66" t="s">
        <v>30</v>
      </c>
      <c r="J91" s="29"/>
      <c r="K91" s="49"/>
      <c r="L91" s="49"/>
      <c r="M91" s="49"/>
      <c r="N91" s="49"/>
      <c r="O91" s="49"/>
    </row>
    <row r="92" spans="1:21">
      <c r="A92" s="47" t="s">
        <v>31</v>
      </c>
      <c r="B92" s="47" t="s">
        <v>32</v>
      </c>
      <c r="D92" s="62" t="s">
        <v>48</v>
      </c>
      <c r="E92" s="67" t="s">
        <v>49</v>
      </c>
      <c r="J92" s="29"/>
      <c r="K92" s="49"/>
      <c r="L92" s="49"/>
      <c r="M92" s="49"/>
      <c r="N92" s="49"/>
      <c r="O92" s="49"/>
    </row>
    <row r="93" spans="1:21">
      <c r="A93" s="47" t="s">
        <v>33</v>
      </c>
      <c r="B93" s="47" t="s">
        <v>34</v>
      </c>
      <c r="D93" s="68" t="s">
        <v>35</v>
      </c>
      <c r="E93" s="48" t="s">
        <v>36</v>
      </c>
      <c r="J93" s="29"/>
      <c r="K93" s="49"/>
      <c r="L93" s="49"/>
      <c r="M93" s="49"/>
      <c r="N93" s="49"/>
      <c r="O93" s="49"/>
    </row>
    <row r="94" spans="1:21">
      <c r="J94" s="29"/>
      <c r="K94" s="49"/>
      <c r="L94" s="49"/>
      <c r="M94" s="49"/>
      <c r="N94" s="49"/>
      <c r="O94" s="49"/>
    </row>
    <row r="95" spans="1:21">
      <c r="I95" s="97"/>
      <c r="J95" s="97"/>
      <c r="K95" s="24"/>
      <c r="L95" s="24"/>
      <c r="M95" s="24"/>
      <c r="N95" s="24"/>
      <c r="O95" s="24"/>
    </row>
  </sheetData>
  <sheetProtection algorithmName="SHA-512" hashValue="FAwQqDuJKD/OX10BxmtkN57SKoyLx/EkuKTvyRO2jKmcC7Rh8Js+t3l8oN1xL9BCM5zpQerPm9ah3cd0xHYEOg==" saltValue="ZNt90zo1p9V/vfXva+/qmQ==" spinCount="100000" sheet="1" objects="1" scenarios="1" formatColumns="0" formatRows="0" autoFilter="0"/>
  <autoFilter ref="A9:U83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105" priority="3">
      <formula>$A$1&lt;&gt;""</formula>
    </cfRule>
  </conditionalFormatting>
  <conditionalFormatting sqref="A86:O86">
    <cfRule type="expression" dxfId="104" priority="2">
      <formula>IF(SUBTOTAL(103,$A:$A)=COUNTA($A:$A),TRUE,FALSE)</formula>
    </cfRule>
  </conditionalFormatting>
  <conditionalFormatting sqref="B11:I12 B13:H13 B14:I17 B18:H20 B21:I48 B49:H50 B51:I52 B53:H54 B55:I66 B67:H67 B68:I82 B83:H83">
    <cfRule type="expression" dxfId="103" priority="4">
      <formula>AND(NOT(ISBLANK($E$8)),SEARCH($E$8,$B11&amp;$C11&amp;$D11&amp;$E11&amp;$F11&amp;$G11&amp;$H11))</formula>
    </cfRule>
    <cfRule type="expression" dxfId="102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101" priority="1">
      <formula>F4&lt;&gt;""</formula>
    </cfRule>
  </conditionalFormatting>
  <conditionalFormatting sqref="K4">
    <cfRule type="expression" dxfId="100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CCAE-FBE3-45F0-A2B0-216FEAE6DFC3}">
  <sheetPr>
    <tabColor rgb="FF7030A0"/>
  </sheetPr>
  <dimension ref="A1:P297"/>
  <sheetViews>
    <sheetView showGridLines="0" zoomScale="85" zoomScaleNormal="85" zoomScaleSheetLayoutView="85" workbookViewId="0">
      <pane ySplit="9" topLeftCell="A17" activePane="bottomLeft" state="frozen"/>
      <selection activeCell="F38" sqref="F37:F38"/>
      <selection pane="bottomLeft" activeCell="S19" sqref="S19"/>
    </sheetView>
  </sheetViews>
  <sheetFormatPr baseColWidth="10" defaultColWidth="11.42578125" defaultRowHeight="12"/>
  <cols>
    <col min="1" max="1" width="6.7109375" style="327" customWidth="1"/>
    <col min="2" max="2" width="25" style="276" customWidth="1"/>
    <col min="3" max="3" width="7.7109375" style="334" bestFit="1" customWidth="1"/>
    <col min="4" max="4" width="18.28515625" style="327" customWidth="1"/>
    <col min="5" max="5" width="17.85546875" style="140" customWidth="1"/>
    <col min="6" max="6" width="14.28515625" style="328" customWidth="1"/>
    <col min="7" max="7" width="13.28515625" style="328" hidden="1" customWidth="1"/>
    <col min="8" max="8" width="11.85546875" style="328" customWidth="1"/>
    <col min="9" max="9" width="15.28515625" style="328" customWidth="1"/>
    <col min="10" max="10" width="13.28515625" style="328" customWidth="1"/>
    <col min="11" max="11" width="15.5703125" style="328" customWidth="1"/>
    <col min="12" max="12" width="13.7109375" style="328" customWidth="1"/>
    <col min="13" max="13" width="25.7109375" style="328" bestFit="1" customWidth="1"/>
    <col min="14" max="14" width="11" style="328" bestFit="1" customWidth="1"/>
    <col min="15" max="15" width="18.5703125" style="328" customWidth="1"/>
    <col min="16" max="16384" width="11.42578125" style="140"/>
  </cols>
  <sheetData>
    <row r="1" spans="1:16" ht="16.5" customHeight="1">
      <c r="A1" s="258"/>
      <c r="B1" s="259"/>
      <c r="C1" s="262"/>
      <c r="D1" s="260" t="s">
        <v>798</v>
      </c>
      <c r="E1" s="261" t="s">
        <v>799</v>
      </c>
      <c r="F1" s="396"/>
      <c r="G1" s="397"/>
      <c r="H1" s="398"/>
      <c r="I1" s="398"/>
      <c r="J1" s="399"/>
      <c r="K1" s="406" t="str">
        <f>IF(OR(COUNTA(J11:J285)+COUNTIF(K11:K285,"&gt;=0")-COUNTIF(A11:A285,"ZS")&lt;&gt;COUNTIF(H11:H285,"&gt;0"),$J$7="",$J$6="")=TRUE,"Das Preisblatt ist nicht vollständig ausgefüllt!","")</f>
        <v>Das Preisblatt ist nicht vollständig ausgefüllt!</v>
      </c>
      <c r="L1" s="407"/>
      <c r="M1" s="407"/>
      <c r="N1" s="407"/>
      <c r="O1" s="408"/>
    </row>
    <row r="2" spans="1:16">
      <c r="A2" s="263" t="s">
        <v>16</v>
      </c>
      <c r="B2" s="264" t="str">
        <f>kunde</f>
        <v>Stadt Schorndorf</v>
      </c>
      <c r="C2" s="332"/>
      <c r="D2" s="265" t="s">
        <v>15</v>
      </c>
      <c r="E2" s="266" t="s">
        <v>5</v>
      </c>
      <c r="F2" s="400"/>
      <c r="G2" s="401"/>
      <c r="H2" s="401"/>
      <c r="I2" s="401"/>
      <c r="J2" s="402"/>
      <c r="K2" s="267"/>
      <c r="L2" s="268" t="s">
        <v>800</v>
      </c>
      <c r="M2" s="269"/>
      <c r="N2" s="270"/>
      <c r="O2" s="271">
        <f>O286-O3</f>
        <v>0</v>
      </c>
    </row>
    <row r="3" spans="1:16">
      <c r="A3" s="272"/>
      <c r="B3" s="330" t="s">
        <v>801</v>
      </c>
      <c r="C3" s="333"/>
      <c r="D3" s="265" t="s">
        <v>17</v>
      </c>
      <c r="E3" s="273">
        <f>Datum</f>
        <v>46104</v>
      </c>
      <c r="F3" s="400"/>
      <c r="G3" s="401"/>
      <c r="H3" s="401"/>
      <c r="I3" s="401"/>
      <c r="J3" s="402"/>
      <c r="K3" s="267"/>
      <c r="L3" s="268" t="s">
        <v>802</v>
      </c>
      <c r="M3" s="269"/>
      <c r="N3" s="270"/>
      <c r="O3" s="274">
        <f>K286</f>
        <v>0</v>
      </c>
    </row>
    <row r="4" spans="1:16">
      <c r="A4" s="275"/>
      <c r="D4" s="277" t="s">
        <v>13</v>
      </c>
      <c r="E4" s="278" t="str" cm="1">
        <f t="array" aca="1" ref="E4" ca="1">MID(CELL( "dateiname",A1), FIND("]", CELL("dateiname",A1))+5,1)</f>
        <v>3</v>
      </c>
      <c r="F4" s="400"/>
      <c r="G4" s="401"/>
      <c r="H4" s="401"/>
      <c r="I4" s="401"/>
      <c r="J4" s="402"/>
      <c r="K4" s="279"/>
      <c r="L4" s="280" t="s">
        <v>803</v>
      </c>
      <c r="M4" s="280"/>
      <c r="N4" s="281"/>
      <c r="O4" s="282">
        <f>IF(SUM(O2:O3)=O286,O286,"")</f>
        <v>0</v>
      </c>
    </row>
    <row r="5" spans="1:16">
      <c r="A5" s="275"/>
      <c r="D5" s="277" t="s">
        <v>46</v>
      </c>
      <c r="E5" s="283" t="str" cm="1">
        <f t="array" aca="1" ref="E5" ca="1">TRIM(MID(CELL("dateiname",A1),FIND("]",CELL("dateiname",A1))+7,2))</f>
        <v/>
      </c>
      <c r="F5" s="403"/>
      <c r="G5" s="404"/>
      <c r="H5" s="404"/>
      <c r="I5" s="404"/>
      <c r="J5" s="405"/>
      <c r="K5" s="279"/>
      <c r="L5" s="280" t="s">
        <v>9</v>
      </c>
      <c r="M5" s="280"/>
      <c r="N5" s="281"/>
      <c r="O5" s="284">
        <f>N286</f>
        <v>0</v>
      </c>
    </row>
    <row r="6" spans="1:16" ht="15.75">
      <c r="A6" s="275"/>
      <c r="B6" s="331"/>
      <c r="D6" s="277" t="s">
        <v>798</v>
      </c>
      <c r="E6" s="283" t="str" cm="1">
        <f t="array" aca="1" ref="E6" ca="1">MID(CELL("dateiname",A2),FIND("]",CELL("dateiname",A2))+9,255)</f>
        <v/>
      </c>
      <c r="F6" s="285"/>
      <c r="G6" s="285"/>
      <c r="H6" s="285"/>
      <c r="I6" s="286" t="s">
        <v>804</v>
      </c>
      <c r="J6" s="287"/>
      <c r="K6" s="279"/>
      <c r="L6" s="280" t="s">
        <v>10</v>
      </c>
      <c r="M6" s="280"/>
      <c r="N6" s="281"/>
      <c r="O6" s="288">
        <f>J286</f>
        <v>0</v>
      </c>
    </row>
    <row r="7" spans="1:16" s="290" customFormat="1" ht="15.75">
      <c r="A7" s="409" t="str">
        <f>IF(K1="",IF(O6&gt;J7,"Die angebotene Durchschnittsleistung überschreitet die zulässige Obergrenze der Reinigungsleistung",""),"")</f>
        <v/>
      </c>
      <c r="B7" s="410"/>
      <c r="C7" s="410"/>
      <c r="D7" s="410"/>
      <c r="E7" s="411"/>
      <c r="F7" s="285"/>
      <c r="G7" s="285"/>
      <c r="H7" s="285"/>
      <c r="I7" s="286" t="s">
        <v>805</v>
      </c>
      <c r="J7" s="289">
        <v>20</v>
      </c>
      <c r="L7" s="268" t="s">
        <v>104</v>
      </c>
      <c r="M7" s="268"/>
      <c r="N7" s="280"/>
      <c r="O7" s="291">
        <f>I286</f>
        <v>17443.747100000004</v>
      </c>
    </row>
    <row r="8" spans="1:16" s="290" customFormat="1" ht="13.5" customHeight="1">
      <c r="A8" s="412"/>
      <c r="B8" s="413"/>
      <c r="C8" s="413"/>
      <c r="D8" s="413"/>
      <c r="E8" s="414"/>
      <c r="F8" s="292"/>
      <c r="G8" s="292"/>
      <c r="H8" s="292"/>
      <c r="I8" s="292"/>
      <c r="J8" s="293"/>
      <c r="K8" s="292"/>
      <c r="L8" s="292"/>
      <c r="M8" s="292"/>
      <c r="N8" s="292"/>
      <c r="O8" s="292"/>
    </row>
    <row r="9" spans="1:16" s="298" customFormat="1" ht="25.5" customHeight="1">
      <c r="A9" s="294" t="s">
        <v>1</v>
      </c>
      <c r="B9" s="295" t="s">
        <v>806</v>
      </c>
      <c r="C9" s="295" t="s">
        <v>2</v>
      </c>
      <c r="D9" s="294" t="s">
        <v>864</v>
      </c>
      <c r="E9" s="294" t="s">
        <v>865</v>
      </c>
      <c r="F9" s="294" t="s">
        <v>807</v>
      </c>
      <c r="G9" s="296" t="s">
        <v>808</v>
      </c>
      <c r="H9" s="296" t="s">
        <v>809</v>
      </c>
      <c r="I9" s="296" t="s">
        <v>104</v>
      </c>
      <c r="J9" s="296" t="s">
        <v>810</v>
      </c>
      <c r="K9" s="297" t="s">
        <v>811</v>
      </c>
      <c r="L9" s="296" t="s">
        <v>812</v>
      </c>
      <c r="M9" s="296" t="s">
        <v>813</v>
      </c>
      <c r="N9" s="296" t="s">
        <v>14</v>
      </c>
      <c r="O9" s="296" t="s">
        <v>814</v>
      </c>
    </row>
    <row r="10" spans="1:16" s="303" customFormat="1">
      <c r="A10" s="299"/>
      <c r="B10" s="299" t="s">
        <v>576</v>
      </c>
      <c r="C10" s="300"/>
      <c r="D10" s="300"/>
      <c r="E10" s="300"/>
      <c r="F10" s="300"/>
      <c r="G10" s="301"/>
      <c r="H10" s="301"/>
      <c r="I10" s="301"/>
      <c r="J10" s="301"/>
      <c r="K10" s="301"/>
      <c r="L10" s="301"/>
      <c r="M10" s="301"/>
      <c r="N10" s="301"/>
      <c r="O10" s="302"/>
    </row>
    <row r="11" spans="1:16" s="303" customFormat="1" ht="24">
      <c r="A11" s="304">
        <v>1</v>
      </c>
      <c r="B11" s="305" t="s">
        <v>826</v>
      </c>
      <c r="C11" s="336" t="s">
        <v>709</v>
      </c>
      <c r="D11" s="306" t="s">
        <v>105</v>
      </c>
      <c r="E11" s="307" t="s">
        <v>827</v>
      </c>
      <c r="F11" s="308" t="s">
        <v>839</v>
      </c>
      <c r="G11" s="309">
        <v>1</v>
      </c>
      <c r="H11" s="308">
        <v>1</v>
      </c>
      <c r="I11" s="308">
        <v>0.92159999999999997</v>
      </c>
      <c r="J11" s="310"/>
      <c r="K11" s="311"/>
      <c r="L11" s="311"/>
      <c r="M11" s="312">
        <f>I11*H11*G11</f>
        <v>0.92159999999999997</v>
      </c>
      <c r="N11" s="312">
        <f t="shared" ref="N11:N15" si="0">IF(J11,G11*H11*I11/J11,0)</f>
        <v>0</v>
      </c>
      <c r="O11" s="313">
        <f t="shared" ref="O11:O26" si="1">IF(COUNTA(J11)=COUNTA(H11),(I11*H11/J11)*SVS_GLR,IF(COUNTA(K11)=COUNTA(H11),ROUND(H11*K11,2),0))</f>
        <v>0</v>
      </c>
      <c r="P11" s="341"/>
    </row>
    <row r="12" spans="1:16" s="303" customFormat="1" ht="24">
      <c r="A12" s="304">
        <f>MAX(A11:A11)+1</f>
        <v>2</v>
      </c>
      <c r="B12" s="305" t="s">
        <v>828</v>
      </c>
      <c r="C12" s="336" t="s">
        <v>709</v>
      </c>
      <c r="D12" s="306" t="s">
        <v>105</v>
      </c>
      <c r="E12" s="307" t="s">
        <v>829</v>
      </c>
      <c r="F12" s="308" t="s">
        <v>839</v>
      </c>
      <c r="G12" s="309">
        <v>1</v>
      </c>
      <c r="H12" s="308">
        <v>1</v>
      </c>
      <c r="I12" s="308">
        <v>148.6618</v>
      </c>
      <c r="J12" s="310"/>
      <c r="K12" s="311"/>
      <c r="L12" s="311"/>
      <c r="M12" s="312">
        <f>I12*H12*G12</f>
        <v>148.6618</v>
      </c>
      <c r="N12" s="312">
        <f t="shared" si="0"/>
        <v>0</v>
      </c>
      <c r="O12" s="313">
        <f t="shared" ref="O12" si="2">IF(COUNTA(J12)=COUNTA(H12),(I12*H12/J12)*SVS_GLR,IF(COUNTA(K12)=COUNTA(H12),ROUND(H12*K12,2),0))</f>
        <v>0</v>
      </c>
    </row>
    <row r="13" spans="1:16" s="303" customFormat="1" ht="24">
      <c r="A13" s="304">
        <f t="shared" ref="A13:A26" si="3">MAX(A12:A12)+1</f>
        <v>3</v>
      </c>
      <c r="B13" s="305" t="s">
        <v>828</v>
      </c>
      <c r="C13" s="336" t="s">
        <v>830</v>
      </c>
      <c r="D13" s="306" t="s">
        <v>105</v>
      </c>
      <c r="E13" s="307" t="s">
        <v>827</v>
      </c>
      <c r="F13" s="308" t="s">
        <v>839</v>
      </c>
      <c r="G13" s="309">
        <v>1</v>
      </c>
      <c r="H13" s="308">
        <v>1</v>
      </c>
      <c r="I13" s="308">
        <v>29.069199999999999</v>
      </c>
      <c r="J13" s="310"/>
      <c r="K13" s="311"/>
      <c r="L13" s="311"/>
      <c r="M13" s="312">
        <f t="shared" ref="M13:M15" si="4">I13*H13*G13</f>
        <v>29.069199999999999</v>
      </c>
      <c r="N13" s="312">
        <f t="shared" si="0"/>
        <v>0</v>
      </c>
      <c r="O13" s="313">
        <f t="shared" si="1"/>
        <v>0</v>
      </c>
    </row>
    <row r="14" spans="1:16" s="303" customFormat="1" ht="24">
      <c r="A14" s="304">
        <f t="shared" si="3"/>
        <v>4</v>
      </c>
      <c r="B14" s="305" t="s">
        <v>831</v>
      </c>
      <c r="C14" s="336" t="s">
        <v>832</v>
      </c>
      <c r="D14" s="306" t="s">
        <v>105</v>
      </c>
      <c r="E14" s="307" t="s">
        <v>106</v>
      </c>
      <c r="F14" s="308" t="s">
        <v>839</v>
      </c>
      <c r="G14" s="309">
        <v>1</v>
      </c>
      <c r="H14" s="308">
        <v>1</v>
      </c>
      <c r="I14" s="308">
        <v>3.6895000000000002</v>
      </c>
      <c r="J14" s="310"/>
      <c r="K14" s="311"/>
      <c r="L14" s="311"/>
      <c r="M14" s="312">
        <f t="shared" si="4"/>
        <v>3.6895000000000002</v>
      </c>
      <c r="N14" s="312">
        <f t="shared" si="0"/>
        <v>0</v>
      </c>
      <c r="O14" s="313">
        <f t="shared" si="1"/>
        <v>0</v>
      </c>
    </row>
    <row r="15" spans="1:16" s="303" customFormat="1" ht="24">
      <c r="A15" s="304">
        <f t="shared" si="3"/>
        <v>5</v>
      </c>
      <c r="B15" s="305" t="s">
        <v>828</v>
      </c>
      <c r="C15" s="336" t="s">
        <v>832</v>
      </c>
      <c r="D15" s="306" t="s">
        <v>105</v>
      </c>
      <c r="E15" s="307" t="s">
        <v>833</v>
      </c>
      <c r="F15" s="308" t="s">
        <v>839</v>
      </c>
      <c r="G15" s="309">
        <v>1</v>
      </c>
      <c r="H15" s="308">
        <v>1</v>
      </c>
      <c r="I15" s="308">
        <v>23.937200000000004</v>
      </c>
      <c r="J15" s="310"/>
      <c r="K15" s="311"/>
      <c r="L15" s="311"/>
      <c r="M15" s="312">
        <f t="shared" si="4"/>
        <v>23.937200000000004</v>
      </c>
      <c r="N15" s="312">
        <f t="shared" si="0"/>
        <v>0</v>
      </c>
      <c r="O15" s="313">
        <f t="shared" si="1"/>
        <v>0</v>
      </c>
    </row>
    <row r="16" spans="1:16" s="303" customFormat="1" ht="24">
      <c r="A16" s="304">
        <f t="shared" si="3"/>
        <v>6</v>
      </c>
      <c r="B16" s="305" t="s">
        <v>828</v>
      </c>
      <c r="C16" s="336" t="s">
        <v>709</v>
      </c>
      <c r="D16" s="306" t="s">
        <v>105</v>
      </c>
      <c r="E16" s="307" t="s">
        <v>827</v>
      </c>
      <c r="F16" s="308" t="s">
        <v>839</v>
      </c>
      <c r="G16" s="309">
        <v>1</v>
      </c>
      <c r="H16" s="308">
        <v>1</v>
      </c>
      <c r="I16" s="308">
        <v>8.9640000000000004</v>
      </c>
      <c r="J16" s="310"/>
      <c r="K16" s="311"/>
      <c r="L16" s="311"/>
      <c r="M16" s="312">
        <f t="shared" ref="M16:M25" si="5">I16*H16*G16</f>
        <v>8.9640000000000004</v>
      </c>
      <c r="N16" s="312">
        <f t="shared" ref="N16:N25" si="6">IF(J16,G16*H16*I16/J16,0)</f>
        <v>0</v>
      </c>
      <c r="O16" s="313">
        <f t="shared" ref="O16:O25" si="7">IF(COUNTA(J16)=COUNTA(H16),(I16*H16/J16)*SVS_GLR,IF(COUNTA(K16)=COUNTA(H16),ROUND(H16*K16,2),0))</f>
        <v>0</v>
      </c>
    </row>
    <row r="17" spans="1:15" s="303" customFormat="1" ht="24">
      <c r="A17" s="304">
        <f t="shared" si="3"/>
        <v>7</v>
      </c>
      <c r="B17" s="305" t="s">
        <v>828</v>
      </c>
      <c r="C17" s="336" t="s">
        <v>834</v>
      </c>
      <c r="D17" s="306" t="s">
        <v>105</v>
      </c>
      <c r="E17" s="307" t="s">
        <v>829</v>
      </c>
      <c r="F17" s="308" t="s">
        <v>839</v>
      </c>
      <c r="G17" s="309">
        <v>1</v>
      </c>
      <c r="H17" s="308">
        <v>1</v>
      </c>
      <c r="I17" s="308">
        <v>149.20319999999998</v>
      </c>
      <c r="J17" s="310"/>
      <c r="K17" s="311"/>
      <c r="L17" s="311"/>
      <c r="M17" s="312">
        <f t="shared" si="5"/>
        <v>149.20319999999998</v>
      </c>
      <c r="N17" s="312">
        <f t="shared" si="6"/>
        <v>0</v>
      </c>
      <c r="O17" s="313">
        <f t="shared" si="7"/>
        <v>0</v>
      </c>
    </row>
    <row r="18" spans="1:15" s="303" customFormat="1" ht="24">
      <c r="A18" s="304">
        <f t="shared" si="3"/>
        <v>8</v>
      </c>
      <c r="B18" s="305" t="s">
        <v>835</v>
      </c>
      <c r="C18" s="336" t="s">
        <v>709</v>
      </c>
      <c r="D18" s="306" t="s">
        <v>105</v>
      </c>
      <c r="E18" s="307" t="s">
        <v>829</v>
      </c>
      <c r="F18" s="308" t="s">
        <v>839</v>
      </c>
      <c r="G18" s="309">
        <v>1</v>
      </c>
      <c r="H18" s="308">
        <v>1</v>
      </c>
      <c r="I18" s="308">
        <v>20.315599999999996</v>
      </c>
      <c r="J18" s="310"/>
      <c r="K18" s="311"/>
      <c r="L18" s="311"/>
      <c r="M18" s="312">
        <f t="shared" si="5"/>
        <v>20.315599999999996</v>
      </c>
      <c r="N18" s="312">
        <f t="shared" si="6"/>
        <v>0</v>
      </c>
      <c r="O18" s="313">
        <f t="shared" si="7"/>
        <v>0</v>
      </c>
    </row>
    <row r="19" spans="1:15" s="303" customFormat="1" ht="24">
      <c r="A19" s="304">
        <f t="shared" si="3"/>
        <v>9</v>
      </c>
      <c r="B19" s="305" t="s">
        <v>836</v>
      </c>
      <c r="C19" s="336" t="s">
        <v>709</v>
      </c>
      <c r="D19" s="306" t="s">
        <v>105</v>
      </c>
      <c r="E19" s="307" t="s">
        <v>833</v>
      </c>
      <c r="F19" s="308" t="s">
        <v>839</v>
      </c>
      <c r="G19" s="309">
        <v>1</v>
      </c>
      <c r="H19" s="308">
        <v>1</v>
      </c>
      <c r="I19" s="308">
        <v>84.955200000000005</v>
      </c>
      <c r="J19" s="310"/>
      <c r="K19" s="311"/>
      <c r="L19" s="311"/>
      <c r="M19" s="312">
        <f t="shared" si="5"/>
        <v>84.955200000000005</v>
      </c>
      <c r="N19" s="312">
        <f t="shared" si="6"/>
        <v>0</v>
      </c>
      <c r="O19" s="313">
        <f t="shared" si="7"/>
        <v>0</v>
      </c>
    </row>
    <row r="20" spans="1:15" s="303" customFormat="1" ht="24">
      <c r="A20" s="304">
        <f t="shared" si="3"/>
        <v>10</v>
      </c>
      <c r="B20" s="305" t="s">
        <v>835</v>
      </c>
      <c r="C20" s="336" t="s">
        <v>709</v>
      </c>
      <c r="D20" s="306" t="s">
        <v>105</v>
      </c>
      <c r="E20" s="307" t="s">
        <v>106</v>
      </c>
      <c r="F20" s="308" t="s">
        <v>839</v>
      </c>
      <c r="G20" s="309">
        <v>1</v>
      </c>
      <c r="H20" s="308">
        <v>1</v>
      </c>
      <c r="I20" s="308">
        <v>6.4092000000000002</v>
      </c>
      <c r="J20" s="310"/>
      <c r="K20" s="311"/>
      <c r="L20" s="311"/>
      <c r="M20" s="312">
        <f t="shared" si="5"/>
        <v>6.4092000000000002</v>
      </c>
      <c r="N20" s="312">
        <f t="shared" si="6"/>
        <v>0</v>
      </c>
      <c r="O20" s="313">
        <f t="shared" si="7"/>
        <v>0</v>
      </c>
    </row>
    <row r="21" spans="1:15" s="303" customFormat="1" ht="24">
      <c r="A21" s="304">
        <f t="shared" si="3"/>
        <v>11</v>
      </c>
      <c r="B21" s="305" t="s">
        <v>837</v>
      </c>
      <c r="C21" s="336" t="s">
        <v>834</v>
      </c>
      <c r="D21" s="306" t="s">
        <v>105</v>
      </c>
      <c r="E21" s="307" t="s">
        <v>829</v>
      </c>
      <c r="F21" s="308" t="s">
        <v>839</v>
      </c>
      <c r="G21" s="309">
        <v>1</v>
      </c>
      <c r="H21" s="308">
        <v>1</v>
      </c>
      <c r="I21" s="308">
        <v>259.077</v>
      </c>
      <c r="J21" s="310"/>
      <c r="K21" s="311"/>
      <c r="L21" s="311"/>
      <c r="M21" s="312">
        <f t="shared" si="5"/>
        <v>259.077</v>
      </c>
      <c r="N21" s="312">
        <f t="shared" si="6"/>
        <v>0</v>
      </c>
      <c r="O21" s="313">
        <f t="shared" si="7"/>
        <v>0</v>
      </c>
    </row>
    <row r="22" spans="1:15" s="303" customFormat="1" ht="24">
      <c r="A22" s="304">
        <f t="shared" si="3"/>
        <v>12</v>
      </c>
      <c r="B22" s="305" t="s">
        <v>838</v>
      </c>
      <c r="C22" s="336" t="s">
        <v>834</v>
      </c>
      <c r="D22" s="306" t="s">
        <v>105</v>
      </c>
      <c r="E22" s="307" t="s">
        <v>827</v>
      </c>
      <c r="F22" s="308" t="s">
        <v>839</v>
      </c>
      <c r="G22" s="309">
        <v>1</v>
      </c>
      <c r="H22" s="308">
        <v>1</v>
      </c>
      <c r="I22" s="308">
        <v>0.74120000000000008</v>
      </c>
      <c r="J22" s="310"/>
      <c r="K22" s="311"/>
      <c r="L22" s="311"/>
      <c r="M22" s="312">
        <f t="shared" si="5"/>
        <v>0.74120000000000008</v>
      </c>
      <c r="N22" s="312">
        <f t="shared" si="6"/>
        <v>0</v>
      </c>
      <c r="O22" s="313">
        <f t="shared" si="7"/>
        <v>0</v>
      </c>
    </row>
    <row r="23" spans="1:15" s="303" customFormat="1" ht="24">
      <c r="A23" s="304">
        <f t="shared" si="3"/>
        <v>13</v>
      </c>
      <c r="B23" s="305" t="s">
        <v>828</v>
      </c>
      <c r="C23" s="336" t="s">
        <v>832</v>
      </c>
      <c r="D23" s="306" t="s">
        <v>108</v>
      </c>
      <c r="E23" s="307" t="s">
        <v>833</v>
      </c>
      <c r="F23" s="308" t="s">
        <v>839</v>
      </c>
      <c r="G23" s="309">
        <v>1</v>
      </c>
      <c r="H23" s="308">
        <v>1</v>
      </c>
      <c r="I23" s="308">
        <v>0.78400000000000003</v>
      </c>
      <c r="J23" s="310"/>
      <c r="K23" s="311"/>
      <c r="L23" s="311"/>
      <c r="M23" s="312">
        <f t="shared" si="5"/>
        <v>0.78400000000000003</v>
      </c>
      <c r="N23" s="312">
        <f t="shared" si="6"/>
        <v>0</v>
      </c>
      <c r="O23" s="313">
        <f t="shared" si="7"/>
        <v>0</v>
      </c>
    </row>
    <row r="24" spans="1:15" s="303" customFormat="1" ht="24">
      <c r="A24" s="304">
        <f t="shared" si="3"/>
        <v>14</v>
      </c>
      <c r="B24" s="305" t="s">
        <v>835</v>
      </c>
      <c r="C24" s="336" t="s">
        <v>709</v>
      </c>
      <c r="D24" s="306" t="s">
        <v>108</v>
      </c>
      <c r="E24" s="307" t="s">
        <v>833</v>
      </c>
      <c r="F24" s="308" t="s">
        <v>839</v>
      </c>
      <c r="G24" s="309">
        <v>1</v>
      </c>
      <c r="H24" s="308">
        <v>1</v>
      </c>
      <c r="I24" s="308">
        <v>4.2431999999999999</v>
      </c>
      <c r="J24" s="310"/>
      <c r="K24" s="311"/>
      <c r="L24" s="311"/>
      <c r="M24" s="312">
        <f t="shared" si="5"/>
        <v>4.2431999999999999</v>
      </c>
      <c r="N24" s="312">
        <f t="shared" si="6"/>
        <v>0</v>
      </c>
      <c r="O24" s="313">
        <f t="shared" si="7"/>
        <v>0</v>
      </c>
    </row>
    <row r="25" spans="1:15" s="303" customFormat="1" ht="24">
      <c r="A25" s="304">
        <f t="shared" si="3"/>
        <v>15</v>
      </c>
      <c r="B25" s="305" t="s">
        <v>837</v>
      </c>
      <c r="C25" s="336" t="s">
        <v>709</v>
      </c>
      <c r="D25" s="306" t="s">
        <v>108</v>
      </c>
      <c r="E25" s="307" t="s">
        <v>833</v>
      </c>
      <c r="F25" s="308" t="s">
        <v>839</v>
      </c>
      <c r="G25" s="309">
        <v>1</v>
      </c>
      <c r="H25" s="308">
        <v>1</v>
      </c>
      <c r="I25" s="308">
        <v>5.0271999999999997</v>
      </c>
      <c r="J25" s="310"/>
      <c r="K25" s="311"/>
      <c r="L25" s="311"/>
      <c r="M25" s="312">
        <f t="shared" si="5"/>
        <v>5.0271999999999997</v>
      </c>
      <c r="N25" s="312">
        <f t="shared" si="6"/>
        <v>0</v>
      </c>
      <c r="O25" s="313">
        <f t="shared" si="7"/>
        <v>0</v>
      </c>
    </row>
    <row r="26" spans="1:15" s="303" customFormat="1" ht="24" customHeight="1">
      <c r="A26" s="304">
        <f t="shared" si="3"/>
        <v>16</v>
      </c>
      <c r="B26" s="276" t="str">
        <f>B10</f>
        <v>Albert-Schweitzer-Schule</v>
      </c>
      <c r="C26" s="334"/>
      <c r="D26" s="394" t="s">
        <v>815</v>
      </c>
      <c r="E26" s="395"/>
      <c r="F26" s="314"/>
      <c r="G26" s="314"/>
      <c r="H26" s="308">
        <v>1</v>
      </c>
      <c r="I26" s="314"/>
      <c r="J26" s="314"/>
      <c r="K26" s="315"/>
      <c r="L26" s="311"/>
      <c r="M26" s="311"/>
      <c r="N26" s="311"/>
      <c r="O26" s="313">
        <f t="shared" si="1"/>
        <v>0</v>
      </c>
    </row>
    <row r="27" spans="1:15" s="303" customFormat="1">
      <c r="A27" s="329" t="s">
        <v>816</v>
      </c>
      <c r="B27" s="299" t="s">
        <v>116</v>
      </c>
      <c r="C27" s="335"/>
      <c r="D27" s="299"/>
      <c r="E27" s="301"/>
      <c r="F27" s="301"/>
      <c r="G27" s="316"/>
      <c r="H27" s="317"/>
      <c r="I27" s="318">
        <f>SUM(I11:I26)</f>
        <v>745.99910000000011</v>
      </c>
      <c r="J27" s="317"/>
      <c r="K27" s="319">
        <f>O26</f>
        <v>0</v>
      </c>
      <c r="L27" s="317"/>
      <c r="M27" s="320">
        <f>SUM(M11:M26)</f>
        <v>745.99910000000011</v>
      </c>
      <c r="N27" s="320">
        <f>SUM(N11:N26)</f>
        <v>0</v>
      </c>
      <c r="O27" s="320">
        <f>SUM(O11:O26)</f>
        <v>0</v>
      </c>
    </row>
    <row r="28" spans="1:15" s="303" customFormat="1">
      <c r="A28" s="299"/>
      <c r="B28" s="299" t="s">
        <v>840</v>
      </c>
      <c r="C28" s="300"/>
      <c r="D28" s="300"/>
      <c r="E28" s="300"/>
      <c r="F28" s="300"/>
      <c r="G28" s="301"/>
      <c r="H28" s="301"/>
      <c r="I28" s="301"/>
      <c r="J28" s="301"/>
      <c r="K28" s="301"/>
      <c r="L28" s="301"/>
      <c r="M28" s="301"/>
      <c r="N28" s="301"/>
      <c r="O28" s="302"/>
    </row>
    <row r="29" spans="1:15" s="303" customFormat="1" ht="24">
      <c r="A29" s="304">
        <f>MAX(A26:A28)+1</f>
        <v>17</v>
      </c>
      <c r="B29" s="305" t="s">
        <v>841</v>
      </c>
      <c r="C29" s="336" t="s">
        <v>709</v>
      </c>
      <c r="D29" s="306" t="s">
        <v>105</v>
      </c>
      <c r="E29" s="307" t="s">
        <v>827</v>
      </c>
      <c r="F29" s="308" t="s">
        <v>839</v>
      </c>
      <c r="G29" s="309">
        <v>1</v>
      </c>
      <c r="H29" s="308">
        <v>1</v>
      </c>
      <c r="I29" s="308">
        <v>91.13</v>
      </c>
      <c r="J29" s="310"/>
      <c r="K29" s="311"/>
      <c r="L29" s="311"/>
      <c r="M29" s="312">
        <f>I29*H29*G29</f>
        <v>91.13</v>
      </c>
      <c r="N29" s="312">
        <f t="shared" ref="N29:N35" si="8">IF(J29,G29*H29*I29/J29,0)</f>
        <v>0</v>
      </c>
      <c r="O29" s="313">
        <f t="shared" ref="O29:O36" si="9">IF(COUNTA(J29)=COUNTA(H29),(I29*H29/J29)*SVS_GLR,IF(COUNTA(K29)=COUNTA(H29),ROUND(H29*K29,2),0))</f>
        <v>0</v>
      </c>
    </row>
    <row r="30" spans="1:15" s="303" customFormat="1" ht="24">
      <c r="A30" s="304">
        <f>MAX(A29:A29)+1</f>
        <v>18</v>
      </c>
      <c r="B30" s="305" t="s">
        <v>842</v>
      </c>
      <c r="C30" s="336" t="s">
        <v>709</v>
      </c>
      <c r="D30" s="306" t="s">
        <v>105</v>
      </c>
      <c r="E30" s="307" t="s">
        <v>827</v>
      </c>
      <c r="F30" s="308" t="s">
        <v>839</v>
      </c>
      <c r="G30" s="309">
        <v>1</v>
      </c>
      <c r="H30" s="308">
        <v>1</v>
      </c>
      <c r="I30" s="308">
        <v>129.59</v>
      </c>
      <c r="J30" s="310"/>
      <c r="K30" s="311"/>
      <c r="L30" s="311"/>
      <c r="M30" s="312">
        <f>I30*H30*G30</f>
        <v>129.59</v>
      </c>
      <c r="N30" s="312">
        <f t="shared" si="8"/>
        <v>0</v>
      </c>
      <c r="O30" s="313">
        <f t="shared" si="9"/>
        <v>0</v>
      </c>
    </row>
    <row r="31" spans="1:15" s="303" customFormat="1" ht="24">
      <c r="A31" s="304">
        <f>MAX(A29:A30)+1</f>
        <v>19</v>
      </c>
      <c r="B31" s="305" t="s">
        <v>843</v>
      </c>
      <c r="C31" s="336" t="s">
        <v>709</v>
      </c>
      <c r="D31" s="306" t="s">
        <v>105</v>
      </c>
      <c r="E31" s="307" t="s">
        <v>827</v>
      </c>
      <c r="F31" s="308" t="s">
        <v>839</v>
      </c>
      <c r="G31" s="309">
        <v>1</v>
      </c>
      <c r="H31" s="308">
        <v>1</v>
      </c>
      <c r="I31" s="308">
        <v>241.91</v>
      </c>
      <c r="J31" s="310"/>
      <c r="K31" s="311"/>
      <c r="L31" s="311"/>
      <c r="M31" s="312">
        <f t="shared" ref="M31:M35" si="10">I31*H31*G31</f>
        <v>241.91</v>
      </c>
      <c r="N31" s="312">
        <f t="shared" si="8"/>
        <v>0</v>
      </c>
      <c r="O31" s="313">
        <f t="shared" si="9"/>
        <v>0</v>
      </c>
    </row>
    <row r="32" spans="1:15" s="303" customFormat="1" ht="24">
      <c r="A32" s="304">
        <f>MAX(A29:A31)+1</f>
        <v>20</v>
      </c>
      <c r="B32" s="305" t="s">
        <v>844</v>
      </c>
      <c r="C32" s="336" t="s">
        <v>709</v>
      </c>
      <c r="D32" s="306" t="s">
        <v>105</v>
      </c>
      <c r="E32" s="307" t="s">
        <v>827</v>
      </c>
      <c r="F32" s="308" t="s">
        <v>839</v>
      </c>
      <c r="G32" s="309">
        <v>1</v>
      </c>
      <c r="H32" s="308">
        <v>1</v>
      </c>
      <c r="I32" s="308">
        <v>82.74</v>
      </c>
      <c r="J32" s="310"/>
      <c r="K32" s="311"/>
      <c r="L32" s="311"/>
      <c r="M32" s="312">
        <f t="shared" si="10"/>
        <v>82.74</v>
      </c>
      <c r="N32" s="312">
        <f t="shared" si="8"/>
        <v>0</v>
      </c>
      <c r="O32" s="313">
        <f t="shared" si="9"/>
        <v>0</v>
      </c>
    </row>
    <row r="33" spans="1:15" s="303" customFormat="1" ht="24">
      <c r="A33" s="304">
        <f>MAX(A29:A32)+1</f>
        <v>21</v>
      </c>
      <c r="B33" s="305" t="s">
        <v>845</v>
      </c>
      <c r="C33" s="336" t="s">
        <v>709</v>
      </c>
      <c r="D33" s="306" t="s">
        <v>105</v>
      </c>
      <c r="E33" s="307" t="s">
        <v>827</v>
      </c>
      <c r="F33" s="308" t="s">
        <v>839</v>
      </c>
      <c r="G33" s="309">
        <v>1</v>
      </c>
      <c r="H33" s="308">
        <v>1</v>
      </c>
      <c r="I33" s="308">
        <v>116.88</v>
      </c>
      <c r="J33" s="310"/>
      <c r="K33" s="311"/>
      <c r="L33" s="311"/>
      <c r="M33" s="312">
        <f t="shared" si="10"/>
        <v>116.88</v>
      </c>
      <c r="N33" s="312">
        <f t="shared" si="8"/>
        <v>0</v>
      </c>
      <c r="O33" s="313">
        <f t="shared" si="9"/>
        <v>0</v>
      </c>
    </row>
    <row r="34" spans="1:15" s="303" customFormat="1" ht="24">
      <c r="A34" s="304">
        <f t="shared" ref="A34" si="11">MAX(A31:A33)+1</f>
        <v>22</v>
      </c>
      <c r="B34" s="305" t="s">
        <v>109</v>
      </c>
      <c r="C34" s="336" t="s">
        <v>709</v>
      </c>
      <c r="D34" s="306" t="s">
        <v>105</v>
      </c>
      <c r="E34" s="307" t="s">
        <v>827</v>
      </c>
      <c r="F34" s="308" t="s">
        <v>839</v>
      </c>
      <c r="G34" s="309">
        <v>1</v>
      </c>
      <c r="H34" s="308">
        <v>1</v>
      </c>
      <c r="I34" s="308">
        <v>173.88</v>
      </c>
      <c r="J34" s="310"/>
      <c r="K34" s="311"/>
      <c r="L34" s="311"/>
      <c r="M34" s="312">
        <f t="shared" si="10"/>
        <v>173.88</v>
      </c>
      <c r="N34" s="312">
        <f t="shared" si="8"/>
        <v>0</v>
      </c>
      <c r="O34" s="313">
        <f t="shared" si="9"/>
        <v>0</v>
      </c>
    </row>
    <row r="35" spans="1:15" s="303" customFormat="1" ht="24">
      <c r="A35" s="304">
        <f t="shared" ref="A35" si="12">MAX(A31:A34)+1</f>
        <v>23</v>
      </c>
      <c r="B35" s="305" t="s">
        <v>841</v>
      </c>
      <c r="C35" s="336" t="s">
        <v>709</v>
      </c>
      <c r="D35" s="306" t="s">
        <v>108</v>
      </c>
      <c r="E35" s="307" t="s">
        <v>833</v>
      </c>
      <c r="F35" s="308" t="s">
        <v>839</v>
      </c>
      <c r="G35" s="309">
        <v>1</v>
      </c>
      <c r="H35" s="308">
        <v>1</v>
      </c>
      <c r="I35" s="308">
        <v>159.55000000000001</v>
      </c>
      <c r="J35" s="310"/>
      <c r="K35" s="311"/>
      <c r="L35" s="311"/>
      <c r="M35" s="312">
        <f t="shared" si="10"/>
        <v>159.55000000000001</v>
      </c>
      <c r="N35" s="312">
        <f t="shared" si="8"/>
        <v>0</v>
      </c>
      <c r="O35" s="313">
        <f t="shared" si="9"/>
        <v>0</v>
      </c>
    </row>
    <row r="36" spans="1:15" s="303" customFormat="1" ht="24" customHeight="1">
      <c r="A36" s="304">
        <f>MAX(A29:A35)+1</f>
        <v>24</v>
      </c>
      <c r="B36" s="276" t="str">
        <f>B28</f>
        <v>Bronnbachhalle Weiler</v>
      </c>
      <c r="C36" s="334"/>
      <c r="D36" s="394" t="s">
        <v>815</v>
      </c>
      <c r="E36" s="395"/>
      <c r="F36" s="314"/>
      <c r="G36" s="314"/>
      <c r="H36" s="308">
        <v>1</v>
      </c>
      <c r="I36" s="314"/>
      <c r="J36" s="314"/>
      <c r="K36" s="315"/>
      <c r="L36" s="311"/>
      <c r="M36" s="311"/>
      <c r="N36" s="311"/>
      <c r="O36" s="313">
        <f t="shared" si="9"/>
        <v>0</v>
      </c>
    </row>
    <row r="37" spans="1:15" s="303" customFormat="1">
      <c r="A37" s="329" t="s">
        <v>816</v>
      </c>
      <c r="B37" s="299" t="s">
        <v>116</v>
      </c>
      <c r="C37" s="335"/>
      <c r="D37" s="299"/>
      <c r="E37" s="301"/>
      <c r="F37" s="301"/>
      <c r="G37" s="316"/>
      <c r="H37" s="317"/>
      <c r="I37" s="318">
        <f>SUM(I29:I36)</f>
        <v>995.68000000000006</v>
      </c>
      <c r="J37" s="317"/>
      <c r="K37" s="319">
        <f>O36</f>
        <v>0</v>
      </c>
      <c r="L37" s="317"/>
      <c r="M37" s="320">
        <f>SUM(M29:M36)</f>
        <v>995.68000000000006</v>
      </c>
      <c r="N37" s="320">
        <f>SUM(N29:N36)</f>
        <v>0</v>
      </c>
      <c r="O37" s="320">
        <f>SUM(O29:O36)</f>
        <v>0</v>
      </c>
    </row>
    <row r="38" spans="1:15" s="303" customFormat="1">
      <c r="A38" s="299"/>
      <c r="B38" s="299" t="s">
        <v>846</v>
      </c>
      <c r="C38" s="300"/>
      <c r="D38" s="300"/>
      <c r="E38" s="300"/>
      <c r="F38" s="300"/>
      <c r="G38" s="301"/>
      <c r="H38" s="301"/>
      <c r="I38" s="301"/>
      <c r="J38" s="301"/>
      <c r="K38" s="301"/>
      <c r="L38" s="301"/>
      <c r="M38" s="301"/>
      <c r="N38" s="301"/>
      <c r="O38" s="302"/>
    </row>
    <row r="39" spans="1:15" s="303" customFormat="1" ht="24">
      <c r="A39" s="304">
        <f>MAX(A32:A38)+1</f>
        <v>25</v>
      </c>
      <c r="B39" s="305" t="s">
        <v>847</v>
      </c>
      <c r="C39" s="336" t="s">
        <v>709</v>
      </c>
      <c r="D39" s="306" t="s">
        <v>105</v>
      </c>
      <c r="E39" s="307" t="s">
        <v>827</v>
      </c>
      <c r="F39" s="308" t="s">
        <v>839</v>
      </c>
      <c r="G39" s="309">
        <v>1</v>
      </c>
      <c r="H39" s="308">
        <v>1</v>
      </c>
      <c r="I39" s="308">
        <v>115.5</v>
      </c>
      <c r="J39" s="310"/>
      <c r="K39" s="311"/>
      <c r="L39" s="311"/>
      <c r="M39" s="312">
        <f>I39*H39*G39</f>
        <v>115.5</v>
      </c>
      <c r="N39" s="312">
        <f t="shared" ref="N39:N43" si="13">IF(J39,G39*H39*I39/J39,0)</f>
        <v>0</v>
      </c>
      <c r="O39" s="313">
        <f t="shared" ref="O39:O44" si="14">IF(COUNTA(J39)=COUNTA(H39),(I39*H39/J39)*SVS_GLR,IF(COUNTA(K39)=COUNTA(H39),ROUND(H39*K39,2),0))</f>
        <v>0</v>
      </c>
    </row>
    <row r="40" spans="1:15" s="303" customFormat="1" ht="24">
      <c r="A40" s="304">
        <f>MAX(A39:A39)+1</f>
        <v>26</v>
      </c>
      <c r="B40" s="305" t="s">
        <v>847</v>
      </c>
      <c r="C40" s="336" t="s">
        <v>848</v>
      </c>
      <c r="D40" s="306" t="s">
        <v>105</v>
      </c>
      <c r="E40" s="307" t="s">
        <v>827</v>
      </c>
      <c r="F40" s="308" t="s">
        <v>839</v>
      </c>
      <c r="G40" s="309">
        <v>1</v>
      </c>
      <c r="H40" s="308">
        <v>1</v>
      </c>
      <c r="I40" s="308">
        <v>157.30000000000001</v>
      </c>
      <c r="J40" s="310"/>
      <c r="K40" s="311"/>
      <c r="L40" s="311"/>
      <c r="M40" s="312">
        <f>I40*H40*G40</f>
        <v>157.30000000000001</v>
      </c>
      <c r="N40" s="312">
        <f t="shared" si="13"/>
        <v>0</v>
      </c>
      <c r="O40" s="313">
        <f t="shared" si="14"/>
        <v>0</v>
      </c>
    </row>
    <row r="41" spans="1:15" s="303" customFormat="1" ht="24">
      <c r="A41" s="304">
        <f>MAX(A39:A40)+1</f>
        <v>27</v>
      </c>
      <c r="B41" s="305" t="s">
        <v>847</v>
      </c>
      <c r="C41" s="336" t="s">
        <v>849</v>
      </c>
      <c r="D41" s="306" t="s">
        <v>105</v>
      </c>
      <c r="E41" s="307" t="s">
        <v>827</v>
      </c>
      <c r="F41" s="308" t="s">
        <v>839</v>
      </c>
      <c r="G41" s="309">
        <v>1</v>
      </c>
      <c r="H41" s="308">
        <v>1</v>
      </c>
      <c r="I41" s="308">
        <v>149.5</v>
      </c>
      <c r="J41" s="310"/>
      <c r="K41" s="311"/>
      <c r="L41" s="311"/>
      <c r="M41" s="312">
        <f t="shared" ref="M41:M43" si="15">I41*H41*G41</f>
        <v>149.5</v>
      </c>
      <c r="N41" s="312">
        <f t="shared" si="13"/>
        <v>0</v>
      </c>
      <c r="O41" s="313">
        <f t="shared" si="14"/>
        <v>0</v>
      </c>
    </row>
    <row r="42" spans="1:15" s="303" customFormat="1" ht="24">
      <c r="A42" s="304">
        <f>MAX(A39:A41)+1</f>
        <v>28</v>
      </c>
      <c r="B42" s="305" t="s">
        <v>850</v>
      </c>
      <c r="C42" s="336"/>
      <c r="D42" s="306" t="s">
        <v>105</v>
      </c>
      <c r="E42" s="307"/>
      <c r="F42" s="308" t="s">
        <v>839</v>
      </c>
      <c r="G42" s="309">
        <v>1</v>
      </c>
      <c r="H42" s="308">
        <v>1</v>
      </c>
      <c r="I42" s="308">
        <v>1360</v>
      </c>
      <c r="J42" s="310"/>
      <c r="K42" s="311"/>
      <c r="L42" s="311"/>
      <c r="M42" s="312">
        <f t="shared" si="15"/>
        <v>1360</v>
      </c>
      <c r="N42" s="312">
        <f t="shared" si="13"/>
        <v>0</v>
      </c>
      <c r="O42" s="313">
        <f t="shared" si="14"/>
        <v>0</v>
      </c>
    </row>
    <row r="43" spans="1:15" s="303" customFormat="1" ht="24">
      <c r="A43" s="304">
        <f>MAX(A39:A42)+1</f>
        <v>29</v>
      </c>
      <c r="B43" s="305" t="s">
        <v>847</v>
      </c>
      <c r="C43" s="336" t="s">
        <v>709</v>
      </c>
      <c r="D43" s="306" t="s">
        <v>108</v>
      </c>
      <c r="E43" s="307" t="s">
        <v>833</v>
      </c>
      <c r="F43" s="308" t="s">
        <v>839</v>
      </c>
      <c r="G43" s="309">
        <v>1</v>
      </c>
      <c r="H43" s="308">
        <v>1</v>
      </c>
      <c r="I43" s="308">
        <v>9</v>
      </c>
      <c r="J43" s="310"/>
      <c r="K43" s="311"/>
      <c r="L43" s="311"/>
      <c r="M43" s="312">
        <f t="shared" si="15"/>
        <v>9</v>
      </c>
      <c r="N43" s="312">
        <f t="shared" si="13"/>
        <v>0</v>
      </c>
      <c r="O43" s="313">
        <f t="shared" si="14"/>
        <v>0</v>
      </c>
    </row>
    <row r="44" spans="1:15" s="303" customFormat="1" ht="24" customHeight="1">
      <c r="A44" s="304">
        <f>MAX(A39:A43)+1</f>
        <v>30</v>
      </c>
      <c r="B44" s="276" t="str">
        <f>B38</f>
        <v>Burggymnasium</v>
      </c>
      <c r="C44" s="334"/>
      <c r="D44" s="394" t="s">
        <v>815</v>
      </c>
      <c r="E44" s="395"/>
      <c r="F44" s="314"/>
      <c r="G44" s="314"/>
      <c r="H44" s="308">
        <v>1</v>
      </c>
      <c r="I44" s="314"/>
      <c r="J44" s="314"/>
      <c r="K44" s="315"/>
      <c r="L44" s="311"/>
      <c r="M44" s="311"/>
      <c r="N44" s="311"/>
      <c r="O44" s="313">
        <f t="shared" si="14"/>
        <v>0</v>
      </c>
    </row>
    <row r="45" spans="1:15" s="303" customFormat="1">
      <c r="A45" s="329" t="s">
        <v>816</v>
      </c>
      <c r="B45" s="299" t="s">
        <v>116</v>
      </c>
      <c r="C45" s="335"/>
      <c r="D45" s="299"/>
      <c r="E45" s="301"/>
      <c r="F45" s="301"/>
      <c r="G45" s="316"/>
      <c r="H45" s="317"/>
      <c r="I45" s="318">
        <f>SUM(I39:I44)</f>
        <v>1791.3</v>
      </c>
      <c r="J45" s="317"/>
      <c r="K45" s="319">
        <f>O44</f>
        <v>0</v>
      </c>
      <c r="L45" s="317"/>
      <c r="M45" s="320">
        <f>SUM(M39:M44)</f>
        <v>1791.3</v>
      </c>
      <c r="N45" s="320">
        <f>SUM(N39:N44)</f>
        <v>0</v>
      </c>
      <c r="O45" s="320">
        <f>SUM(O39:O44)</f>
        <v>0</v>
      </c>
    </row>
    <row r="46" spans="1:15" s="303" customFormat="1">
      <c r="A46" s="299"/>
      <c r="B46" s="299" t="s">
        <v>569</v>
      </c>
      <c r="C46" s="300"/>
      <c r="D46" s="300"/>
      <c r="E46" s="300"/>
      <c r="F46" s="300"/>
      <c r="G46" s="301"/>
      <c r="H46" s="301"/>
      <c r="I46" s="301"/>
      <c r="J46" s="301"/>
      <c r="K46" s="301"/>
      <c r="L46" s="301"/>
      <c r="M46" s="301"/>
      <c r="N46" s="301"/>
      <c r="O46" s="302"/>
    </row>
    <row r="47" spans="1:15" s="303" customFormat="1" ht="24">
      <c r="A47" s="304">
        <f>MAX(A42:A46)+1</f>
        <v>31</v>
      </c>
      <c r="B47" s="305" t="s">
        <v>851</v>
      </c>
      <c r="C47" s="336" t="s">
        <v>709</v>
      </c>
      <c r="D47" s="306" t="s">
        <v>105</v>
      </c>
      <c r="E47" s="307" t="s">
        <v>827</v>
      </c>
      <c r="F47" s="308" t="s">
        <v>839</v>
      </c>
      <c r="G47" s="309">
        <v>1</v>
      </c>
      <c r="H47" s="308">
        <v>1</v>
      </c>
      <c r="I47" s="308">
        <v>21.74</v>
      </c>
      <c r="J47" s="310"/>
      <c r="K47" s="311"/>
      <c r="L47" s="311"/>
      <c r="M47" s="312">
        <f>I47*H47*G47</f>
        <v>21.74</v>
      </c>
      <c r="N47" s="312">
        <f t="shared" ref="N47:N62" si="16">IF(J47,G47*H47*I47/J47,0)</f>
        <v>0</v>
      </c>
      <c r="O47" s="313">
        <f t="shared" ref="O47:O63" si="17">IF(COUNTA(J47)=COUNTA(H47),(I47*H47/J47)*SVS_GLR,IF(COUNTA(K47)=COUNTA(H47),ROUND(H47*K47,2),0))</f>
        <v>0</v>
      </c>
    </row>
    <row r="48" spans="1:15" s="303" customFormat="1" ht="24">
      <c r="A48" s="304">
        <f>MAX(A47:A47)+1</f>
        <v>32</v>
      </c>
      <c r="B48" s="305" t="s">
        <v>851</v>
      </c>
      <c r="C48" s="336" t="s">
        <v>709</v>
      </c>
      <c r="D48" s="306" t="s">
        <v>105</v>
      </c>
      <c r="E48" s="307" t="s">
        <v>829</v>
      </c>
      <c r="F48" s="308" t="s">
        <v>839</v>
      </c>
      <c r="G48" s="309">
        <v>1</v>
      </c>
      <c r="H48" s="308">
        <v>1</v>
      </c>
      <c r="I48" s="308">
        <v>137.25</v>
      </c>
      <c r="J48" s="310"/>
      <c r="K48" s="311"/>
      <c r="L48" s="311"/>
      <c r="M48" s="312">
        <f>I48*H48*G48</f>
        <v>137.25</v>
      </c>
      <c r="N48" s="312">
        <f t="shared" si="16"/>
        <v>0</v>
      </c>
      <c r="O48" s="313">
        <f t="shared" si="17"/>
        <v>0</v>
      </c>
    </row>
    <row r="49" spans="1:15" s="303" customFormat="1" ht="24">
      <c r="A49" s="304">
        <f>MAX(A47:A48)+1</f>
        <v>33</v>
      </c>
      <c r="B49" s="305" t="s">
        <v>851</v>
      </c>
      <c r="C49" s="336" t="s">
        <v>832</v>
      </c>
      <c r="D49" s="306" t="s">
        <v>105</v>
      </c>
      <c r="E49" s="307" t="s">
        <v>833</v>
      </c>
      <c r="F49" s="308" t="s">
        <v>839</v>
      </c>
      <c r="G49" s="309">
        <v>1</v>
      </c>
      <c r="H49" s="308">
        <v>1</v>
      </c>
      <c r="I49" s="308">
        <v>2.3199999999999998</v>
      </c>
      <c r="J49" s="310"/>
      <c r="K49" s="311"/>
      <c r="L49" s="311"/>
      <c r="M49" s="312">
        <f t="shared" ref="M49:M62" si="18">I49*H49*G49</f>
        <v>2.3199999999999998</v>
      </c>
      <c r="N49" s="312">
        <f t="shared" si="16"/>
        <v>0</v>
      </c>
      <c r="O49" s="313">
        <f t="shared" si="17"/>
        <v>0</v>
      </c>
    </row>
    <row r="50" spans="1:15" s="303" customFormat="1" ht="24">
      <c r="A50" s="304">
        <f>MAX(A47:A49)+1</f>
        <v>34</v>
      </c>
      <c r="B50" s="305" t="s">
        <v>851</v>
      </c>
      <c r="C50" s="336" t="s">
        <v>832</v>
      </c>
      <c r="D50" s="306" t="s">
        <v>105</v>
      </c>
      <c r="E50" s="307" t="s">
        <v>829</v>
      </c>
      <c r="F50" s="308" t="s">
        <v>839</v>
      </c>
      <c r="G50" s="309">
        <v>1</v>
      </c>
      <c r="H50" s="308">
        <v>1</v>
      </c>
      <c r="I50" s="308">
        <v>75.44</v>
      </c>
      <c r="J50" s="310"/>
      <c r="K50" s="311"/>
      <c r="L50" s="311"/>
      <c r="M50" s="312">
        <f t="shared" si="18"/>
        <v>75.44</v>
      </c>
      <c r="N50" s="312">
        <f t="shared" si="16"/>
        <v>0</v>
      </c>
      <c r="O50" s="313">
        <f t="shared" si="17"/>
        <v>0</v>
      </c>
    </row>
    <row r="51" spans="1:15" s="303" customFormat="1" ht="24">
      <c r="A51" s="304">
        <f>MAX(A47:A50)+1</f>
        <v>35</v>
      </c>
      <c r="B51" s="305" t="s">
        <v>852</v>
      </c>
      <c r="C51" s="336" t="s">
        <v>709</v>
      </c>
      <c r="D51" s="306" t="s">
        <v>105</v>
      </c>
      <c r="E51" s="307" t="s">
        <v>829</v>
      </c>
      <c r="F51" s="308" t="s">
        <v>839</v>
      </c>
      <c r="G51" s="309">
        <v>1</v>
      </c>
      <c r="H51" s="308">
        <v>1</v>
      </c>
      <c r="I51" s="308">
        <v>137.25</v>
      </c>
      <c r="J51" s="310"/>
      <c r="K51" s="311"/>
      <c r="L51" s="311"/>
      <c r="M51" s="312">
        <f t="shared" si="18"/>
        <v>137.25</v>
      </c>
      <c r="N51" s="312">
        <f t="shared" si="16"/>
        <v>0</v>
      </c>
      <c r="O51" s="313">
        <f t="shared" si="17"/>
        <v>0</v>
      </c>
    </row>
    <row r="52" spans="1:15" s="303" customFormat="1" ht="24">
      <c r="A52" s="304">
        <f t="shared" ref="A52" si="19">MAX(A49:A51)+1</f>
        <v>36</v>
      </c>
      <c r="B52" s="305" t="s">
        <v>852</v>
      </c>
      <c r="C52" s="336" t="s">
        <v>709</v>
      </c>
      <c r="D52" s="306" t="s">
        <v>105</v>
      </c>
      <c r="E52" s="307" t="s">
        <v>827</v>
      </c>
      <c r="F52" s="308" t="s">
        <v>839</v>
      </c>
      <c r="G52" s="309">
        <v>1</v>
      </c>
      <c r="H52" s="308">
        <v>1</v>
      </c>
      <c r="I52" s="308">
        <v>21.44</v>
      </c>
      <c r="J52" s="310"/>
      <c r="K52" s="311"/>
      <c r="L52" s="311"/>
      <c r="M52" s="312">
        <f t="shared" si="18"/>
        <v>21.44</v>
      </c>
      <c r="N52" s="312">
        <f t="shared" si="16"/>
        <v>0</v>
      </c>
      <c r="O52" s="313">
        <f t="shared" si="17"/>
        <v>0</v>
      </c>
    </row>
    <row r="53" spans="1:15" s="303" customFormat="1" ht="24">
      <c r="A53" s="304">
        <f t="shared" ref="A53" si="20">MAX(A49:A52)+1</f>
        <v>37</v>
      </c>
      <c r="B53" s="305" t="s">
        <v>852</v>
      </c>
      <c r="C53" s="336" t="s">
        <v>832</v>
      </c>
      <c r="D53" s="306" t="s">
        <v>105</v>
      </c>
      <c r="E53" s="307" t="s">
        <v>833</v>
      </c>
      <c r="F53" s="308" t="s">
        <v>839</v>
      </c>
      <c r="G53" s="309">
        <v>1</v>
      </c>
      <c r="H53" s="308">
        <v>1</v>
      </c>
      <c r="I53" s="308">
        <v>2.3199999999999998</v>
      </c>
      <c r="J53" s="310"/>
      <c r="K53" s="311"/>
      <c r="L53" s="311"/>
      <c r="M53" s="312">
        <f t="shared" si="18"/>
        <v>2.3199999999999998</v>
      </c>
      <c r="N53" s="312">
        <f t="shared" si="16"/>
        <v>0</v>
      </c>
      <c r="O53" s="313">
        <f t="shared" si="17"/>
        <v>0</v>
      </c>
    </row>
    <row r="54" spans="1:15" s="303" customFormat="1" ht="24">
      <c r="A54" s="304">
        <f t="shared" ref="A54" si="21">MAX(A51:A53)+1</f>
        <v>38</v>
      </c>
      <c r="B54" s="305" t="s">
        <v>852</v>
      </c>
      <c r="C54" s="336" t="s">
        <v>832</v>
      </c>
      <c r="D54" s="306" t="s">
        <v>105</v>
      </c>
      <c r="E54" s="307" t="s">
        <v>829</v>
      </c>
      <c r="F54" s="308" t="s">
        <v>839</v>
      </c>
      <c r="G54" s="309">
        <v>1</v>
      </c>
      <c r="H54" s="308">
        <v>1</v>
      </c>
      <c r="I54" s="308">
        <v>75.44</v>
      </c>
      <c r="J54" s="310"/>
      <c r="K54" s="311"/>
      <c r="L54" s="311"/>
      <c r="M54" s="312">
        <f t="shared" si="18"/>
        <v>75.44</v>
      </c>
      <c r="N54" s="312">
        <f t="shared" si="16"/>
        <v>0</v>
      </c>
      <c r="O54" s="313">
        <f t="shared" si="17"/>
        <v>0</v>
      </c>
    </row>
    <row r="55" spans="1:15" s="303" customFormat="1" ht="24">
      <c r="A55" s="304">
        <f t="shared" ref="A55" si="22">MAX(A51:A54)+1</f>
        <v>39</v>
      </c>
      <c r="B55" s="305" t="s">
        <v>853</v>
      </c>
      <c r="C55" s="336" t="s">
        <v>709</v>
      </c>
      <c r="D55" s="306" t="s">
        <v>105</v>
      </c>
      <c r="E55" s="307" t="s">
        <v>829</v>
      </c>
      <c r="F55" s="308" t="s">
        <v>839</v>
      </c>
      <c r="G55" s="309">
        <v>1</v>
      </c>
      <c r="H55" s="308">
        <v>1</v>
      </c>
      <c r="I55" s="308">
        <v>137.25</v>
      </c>
      <c r="J55" s="310"/>
      <c r="K55" s="311"/>
      <c r="L55" s="311"/>
      <c r="M55" s="312">
        <f t="shared" si="18"/>
        <v>137.25</v>
      </c>
      <c r="N55" s="312">
        <f t="shared" si="16"/>
        <v>0</v>
      </c>
      <c r="O55" s="313">
        <f t="shared" si="17"/>
        <v>0</v>
      </c>
    </row>
    <row r="56" spans="1:15" s="303" customFormat="1" ht="24">
      <c r="A56" s="304">
        <f t="shared" ref="A56" si="23">MAX(A53:A55)+1</f>
        <v>40</v>
      </c>
      <c r="B56" s="305" t="s">
        <v>853</v>
      </c>
      <c r="C56" s="336" t="s">
        <v>709</v>
      </c>
      <c r="D56" s="306" t="s">
        <v>105</v>
      </c>
      <c r="E56" s="307" t="s">
        <v>827</v>
      </c>
      <c r="F56" s="308" t="s">
        <v>839</v>
      </c>
      <c r="G56" s="309">
        <v>1</v>
      </c>
      <c r="H56" s="308">
        <v>1</v>
      </c>
      <c r="I56" s="308">
        <v>21.74</v>
      </c>
      <c r="J56" s="310"/>
      <c r="K56" s="311"/>
      <c r="L56" s="311"/>
      <c r="M56" s="312">
        <f t="shared" si="18"/>
        <v>21.74</v>
      </c>
      <c r="N56" s="312">
        <f t="shared" si="16"/>
        <v>0</v>
      </c>
      <c r="O56" s="313">
        <f t="shared" si="17"/>
        <v>0</v>
      </c>
    </row>
    <row r="57" spans="1:15" s="303" customFormat="1" ht="24">
      <c r="A57" s="304">
        <f t="shared" ref="A57" si="24">MAX(A53:A56)+1</f>
        <v>41</v>
      </c>
      <c r="B57" s="305" t="s">
        <v>853</v>
      </c>
      <c r="C57" s="336" t="s">
        <v>832</v>
      </c>
      <c r="D57" s="306" t="s">
        <v>105</v>
      </c>
      <c r="E57" s="307" t="s">
        <v>833</v>
      </c>
      <c r="F57" s="308" t="s">
        <v>839</v>
      </c>
      <c r="G57" s="309">
        <v>1</v>
      </c>
      <c r="H57" s="308">
        <v>1</v>
      </c>
      <c r="I57" s="308">
        <v>2.3199999999999998</v>
      </c>
      <c r="J57" s="310"/>
      <c r="K57" s="311"/>
      <c r="L57" s="311"/>
      <c r="M57" s="312">
        <f t="shared" si="18"/>
        <v>2.3199999999999998</v>
      </c>
      <c r="N57" s="312">
        <f t="shared" si="16"/>
        <v>0</v>
      </c>
      <c r="O57" s="313">
        <f t="shared" si="17"/>
        <v>0</v>
      </c>
    </row>
    <row r="58" spans="1:15" s="303" customFormat="1" ht="24">
      <c r="A58" s="304">
        <f t="shared" ref="A58" si="25">MAX(A55:A57)+1</f>
        <v>42</v>
      </c>
      <c r="B58" s="305" t="s">
        <v>854</v>
      </c>
      <c r="C58" s="336" t="s">
        <v>832</v>
      </c>
      <c r="D58" s="306" t="s">
        <v>105</v>
      </c>
      <c r="E58" s="307" t="s">
        <v>829</v>
      </c>
      <c r="F58" s="308" t="s">
        <v>839</v>
      </c>
      <c r="G58" s="309">
        <v>1</v>
      </c>
      <c r="H58" s="308">
        <v>1</v>
      </c>
      <c r="I58" s="308">
        <v>55.01</v>
      </c>
      <c r="J58" s="310"/>
      <c r="K58" s="311"/>
      <c r="L58" s="311"/>
      <c r="M58" s="312">
        <f t="shared" si="18"/>
        <v>55.01</v>
      </c>
      <c r="N58" s="312">
        <f t="shared" si="16"/>
        <v>0</v>
      </c>
      <c r="O58" s="313">
        <f t="shared" si="17"/>
        <v>0</v>
      </c>
    </row>
    <row r="59" spans="1:15" s="303" customFormat="1" ht="24">
      <c r="A59" s="304">
        <f t="shared" ref="A59" si="26">MAX(A55:A58)+1</f>
        <v>43</v>
      </c>
      <c r="B59" s="305" t="s">
        <v>855</v>
      </c>
      <c r="C59" s="336" t="s">
        <v>709</v>
      </c>
      <c r="D59" s="306" t="s">
        <v>105</v>
      </c>
      <c r="E59" s="307" t="s">
        <v>829</v>
      </c>
      <c r="F59" s="308" t="s">
        <v>839</v>
      </c>
      <c r="G59" s="309">
        <v>1</v>
      </c>
      <c r="H59" s="308">
        <v>1</v>
      </c>
      <c r="I59" s="308">
        <v>147.44</v>
      </c>
      <c r="J59" s="310"/>
      <c r="K59" s="311"/>
      <c r="L59" s="311"/>
      <c r="M59" s="312">
        <f t="shared" si="18"/>
        <v>147.44</v>
      </c>
      <c r="N59" s="312">
        <f t="shared" si="16"/>
        <v>0</v>
      </c>
      <c r="O59" s="313">
        <f t="shared" si="17"/>
        <v>0</v>
      </c>
    </row>
    <row r="60" spans="1:15" s="303" customFormat="1" ht="24">
      <c r="A60" s="304">
        <f t="shared" ref="A60" si="27">MAX(A57:A59)+1</f>
        <v>44</v>
      </c>
      <c r="B60" s="305" t="s">
        <v>855</v>
      </c>
      <c r="C60" s="336" t="s">
        <v>709</v>
      </c>
      <c r="D60" s="306" t="s">
        <v>105</v>
      </c>
      <c r="E60" s="307" t="s">
        <v>827</v>
      </c>
      <c r="F60" s="308" t="s">
        <v>839</v>
      </c>
      <c r="G60" s="309">
        <v>1</v>
      </c>
      <c r="H60" s="308">
        <v>1</v>
      </c>
      <c r="I60" s="308">
        <v>27.79</v>
      </c>
      <c r="J60" s="310"/>
      <c r="K60" s="311"/>
      <c r="L60" s="311"/>
      <c r="M60" s="312">
        <f t="shared" si="18"/>
        <v>27.79</v>
      </c>
      <c r="N60" s="312">
        <f t="shared" si="16"/>
        <v>0</v>
      </c>
      <c r="O60" s="313">
        <f t="shared" si="17"/>
        <v>0</v>
      </c>
    </row>
    <row r="61" spans="1:15" s="303" customFormat="1" ht="24">
      <c r="A61" s="304">
        <f t="shared" ref="A61" si="28">MAX(A57:A60)+1</f>
        <v>45</v>
      </c>
      <c r="B61" s="305" t="s">
        <v>856</v>
      </c>
      <c r="C61" s="336" t="s">
        <v>709</v>
      </c>
      <c r="D61" s="306" t="s">
        <v>105</v>
      </c>
      <c r="E61" s="307" t="s">
        <v>829</v>
      </c>
      <c r="F61" s="308" t="s">
        <v>839</v>
      </c>
      <c r="G61" s="309">
        <v>1</v>
      </c>
      <c r="H61" s="308">
        <v>1</v>
      </c>
      <c r="I61" s="308">
        <v>147.44</v>
      </c>
      <c r="J61" s="310"/>
      <c r="K61" s="311"/>
      <c r="L61" s="311"/>
      <c r="M61" s="312">
        <f t="shared" si="18"/>
        <v>147.44</v>
      </c>
      <c r="N61" s="312">
        <f t="shared" si="16"/>
        <v>0</v>
      </c>
      <c r="O61" s="313">
        <f t="shared" si="17"/>
        <v>0</v>
      </c>
    </row>
    <row r="62" spans="1:15" s="303" customFormat="1" ht="24">
      <c r="A62" s="304">
        <f t="shared" ref="A62" si="29">MAX(A59:A61)+1</f>
        <v>46</v>
      </c>
      <c r="B62" s="305" t="s">
        <v>856</v>
      </c>
      <c r="C62" s="336" t="s">
        <v>709</v>
      </c>
      <c r="D62" s="306" t="s">
        <v>105</v>
      </c>
      <c r="E62" s="307" t="s">
        <v>827</v>
      </c>
      <c r="F62" s="308" t="s">
        <v>839</v>
      </c>
      <c r="G62" s="309">
        <v>1</v>
      </c>
      <c r="H62" s="308">
        <v>1</v>
      </c>
      <c r="I62" s="308">
        <v>27.79</v>
      </c>
      <c r="J62" s="310"/>
      <c r="K62" s="311"/>
      <c r="L62" s="311"/>
      <c r="M62" s="312">
        <f t="shared" si="18"/>
        <v>27.79</v>
      </c>
      <c r="N62" s="312">
        <f t="shared" si="16"/>
        <v>0</v>
      </c>
      <c r="O62" s="313">
        <f t="shared" si="17"/>
        <v>0</v>
      </c>
    </row>
    <row r="63" spans="1:15" s="303" customFormat="1" ht="24" customHeight="1">
      <c r="A63" s="304">
        <f>MAX(A47:A62)+1</f>
        <v>47</v>
      </c>
      <c r="B63" s="276" t="str">
        <f>B46</f>
        <v>Fuchshofschule</v>
      </c>
      <c r="C63" s="334"/>
      <c r="D63" s="394" t="s">
        <v>815</v>
      </c>
      <c r="E63" s="395"/>
      <c r="F63" s="314"/>
      <c r="G63" s="314"/>
      <c r="H63" s="308">
        <v>1</v>
      </c>
      <c r="I63" s="314"/>
      <c r="J63" s="314"/>
      <c r="K63" s="315"/>
      <c r="L63" s="311"/>
      <c r="M63" s="311"/>
      <c r="N63" s="311"/>
      <c r="O63" s="313">
        <f t="shared" si="17"/>
        <v>0</v>
      </c>
    </row>
    <row r="64" spans="1:15" s="303" customFormat="1">
      <c r="A64" s="329" t="s">
        <v>816</v>
      </c>
      <c r="B64" s="299" t="s">
        <v>116</v>
      </c>
      <c r="C64" s="335"/>
      <c r="D64" s="299"/>
      <c r="E64" s="301"/>
      <c r="F64" s="301"/>
      <c r="G64" s="316"/>
      <c r="H64" s="317"/>
      <c r="I64" s="318">
        <f>SUM(I47:I63)</f>
        <v>1039.98</v>
      </c>
      <c r="J64" s="317"/>
      <c r="K64" s="319">
        <f>O63</f>
        <v>0</v>
      </c>
      <c r="L64" s="317"/>
      <c r="M64" s="320">
        <f>SUM(M47:M63)</f>
        <v>1039.98</v>
      </c>
      <c r="N64" s="320">
        <f>SUM(N47:N63)</f>
        <v>0</v>
      </c>
      <c r="O64" s="320">
        <f>SUM(O47:O63)</f>
        <v>0</v>
      </c>
    </row>
    <row r="65" spans="1:15" s="303" customFormat="1">
      <c r="A65" s="299"/>
      <c r="B65" s="299" t="s">
        <v>857</v>
      </c>
      <c r="C65" s="300"/>
      <c r="D65" s="300"/>
      <c r="E65" s="300"/>
      <c r="F65" s="300"/>
      <c r="G65" s="301"/>
      <c r="H65" s="301"/>
      <c r="I65" s="301"/>
      <c r="J65" s="301"/>
      <c r="K65" s="301"/>
      <c r="L65" s="301"/>
      <c r="M65" s="301"/>
      <c r="N65" s="301"/>
      <c r="O65" s="302"/>
    </row>
    <row r="66" spans="1:15" s="303" customFormat="1" ht="24">
      <c r="A66" s="304">
        <f>MAX(A50:A65)+1</f>
        <v>48</v>
      </c>
      <c r="B66" s="305" t="s">
        <v>858</v>
      </c>
      <c r="C66" s="336"/>
      <c r="D66" s="306" t="s">
        <v>105</v>
      </c>
      <c r="E66" s="307" t="s">
        <v>827</v>
      </c>
      <c r="F66" s="308" t="s">
        <v>839</v>
      </c>
      <c r="G66" s="309">
        <v>1</v>
      </c>
      <c r="H66" s="308">
        <v>1</v>
      </c>
      <c r="I66" s="308">
        <v>33</v>
      </c>
      <c r="J66" s="310"/>
      <c r="K66" s="311"/>
      <c r="L66" s="311"/>
      <c r="M66" s="312">
        <f>I66*H66*G66</f>
        <v>33</v>
      </c>
      <c r="N66" s="312">
        <f t="shared" ref="N66:N70" si="30">IF(J66,G66*H66*I66/J66,0)</f>
        <v>0</v>
      </c>
      <c r="O66" s="313">
        <f t="shared" ref="O66:O71" si="31">IF(COUNTA(J66)=COUNTA(H66),(I66*H66/J66)*SVS_GLR,IF(COUNTA(K66)=COUNTA(H66),ROUND(H66*K66,2),0))</f>
        <v>0</v>
      </c>
    </row>
    <row r="67" spans="1:15" s="303" customFormat="1" ht="24">
      <c r="A67" s="304">
        <f>MAX(A66:A66)+1</f>
        <v>49</v>
      </c>
      <c r="B67" s="305" t="s">
        <v>859</v>
      </c>
      <c r="C67" s="336"/>
      <c r="D67" s="306" t="s">
        <v>105</v>
      </c>
      <c r="E67" s="307" t="s">
        <v>827</v>
      </c>
      <c r="F67" s="308" t="s">
        <v>839</v>
      </c>
      <c r="G67" s="309">
        <v>1</v>
      </c>
      <c r="H67" s="308">
        <v>1</v>
      </c>
      <c r="I67" s="308">
        <v>63.6</v>
      </c>
      <c r="J67" s="310"/>
      <c r="K67" s="311"/>
      <c r="L67" s="311"/>
      <c r="M67" s="312">
        <f>I67*H67*G67</f>
        <v>63.6</v>
      </c>
      <c r="N67" s="312">
        <f t="shared" si="30"/>
        <v>0</v>
      </c>
      <c r="O67" s="313">
        <f t="shared" si="31"/>
        <v>0</v>
      </c>
    </row>
    <row r="68" spans="1:15" s="303" customFormat="1" ht="24">
      <c r="A68" s="304">
        <f>MAX(A66:A67)+1</f>
        <v>50</v>
      </c>
      <c r="B68" s="305" t="s">
        <v>860</v>
      </c>
      <c r="C68" s="336"/>
      <c r="D68" s="306" t="s">
        <v>105</v>
      </c>
      <c r="E68" s="307" t="s">
        <v>827</v>
      </c>
      <c r="F68" s="308" t="s">
        <v>839</v>
      </c>
      <c r="G68" s="309">
        <v>1</v>
      </c>
      <c r="H68" s="308">
        <v>1</v>
      </c>
      <c r="I68" s="308">
        <v>162.19999999999999</v>
      </c>
      <c r="J68" s="310"/>
      <c r="K68" s="311"/>
      <c r="L68" s="311"/>
      <c r="M68" s="312">
        <f t="shared" ref="M68:M70" si="32">I68*H68*G68</f>
        <v>162.19999999999999</v>
      </c>
      <c r="N68" s="312">
        <f t="shared" si="30"/>
        <v>0</v>
      </c>
      <c r="O68" s="313">
        <f t="shared" si="31"/>
        <v>0</v>
      </c>
    </row>
    <row r="69" spans="1:15" s="303" customFormat="1" ht="24">
      <c r="A69" s="304">
        <f>MAX(A66:A68)+1</f>
        <v>51</v>
      </c>
      <c r="B69" s="305" t="s">
        <v>861</v>
      </c>
      <c r="C69" s="336"/>
      <c r="D69" s="306" t="s">
        <v>105</v>
      </c>
      <c r="E69" s="307" t="s">
        <v>827</v>
      </c>
      <c r="F69" s="308" t="s">
        <v>839</v>
      </c>
      <c r="G69" s="309">
        <v>1</v>
      </c>
      <c r="H69" s="308">
        <v>1</v>
      </c>
      <c r="I69" s="308">
        <v>65.2</v>
      </c>
      <c r="J69" s="310"/>
      <c r="K69" s="311"/>
      <c r="L69" s="311"/>
      <c r="M69" s="312">
        <f t="shared" si="32"/>
        <v>65.2</v>
      </c>
      <c r="N69" s="312">
        <f t="shared" si="30"/>
        <v>0</v>
      </c>
      <c r="O69" s="313">
        <f t="shared" si="31"/>
        <v>0</v>
      </c>
    </row>
    <row r="70" spans="1:15" s="303" customFormat="1" ht="24">
      <c r="A70" s="304">
        <f>MAX(A66:A69)+1</f>
        <v>52</v>
      </c>
      <c r="B70" s="305" t="s">
        <v>862</v>
      </c>
      <c r="C70" s="336"/>
      <c r="D70" s="306" t="s">
        <v>866</v>
      </c>
      <c r="E70" s="307" t="s">
        <v>863</v>
      </c>
      <c r="F70" s="308" t="s">
        <v>839</v>
      </c>
      <c r="G70" s="309">
        <v>1</v>
      </c>
      <c r="H70" s="308">
        <v>1</v>
      </c>
      <c r="I70" s="308">
        <v>11.65</v>
      </c>
      <c r="J70" s="310"/>
      <c r="K70" s="311"/>
      <c r="L70" s="311"/>
      <c r="M70" s="312">
        <f t="shared" si="32"/>
        <v>11.65</v>
      </c>
      <c r="N70" s="312">
        <f t="shared" si="30"/>
        <v>0</v>
      </c>
      <c r="O70" s="313">
        <f t="shared" si="31"/>
        <v>0</v>
      </c>
    </row>
    <row r="71" spans="1:15" s="303" customFormat="1" ht="24" customHeight="1">
      <c r="A71" s="304">
        <f>MAX(A66:A70)+1</f>
        <v>53</v>
      </c>
      <c r="B71" s="276" t="str">
        <f>B65</f>
        <v>Mensa Süd (Neubau)</v>
      </c>
      <c r="C71" s="334"/>
      <c r="D71" s="394" t="s">
        <v>815</v>
      </c>
      <c r="E71" s="395"/>
      <c r="F71" s="314"/>
      <c r="G71" s="314"/>
      <c r="H71" s="308">
        <v>1</v>
      </c>
      <c r="I71" s="314"/>
      <c r="J71" s="314"/>
      <c r="K71" s="315"/>
      <c r="L71" s="311"/>
      <c r="M71" s="311"/>
      <c r="N71" s="311"/>
      <c r="O71" s="313">
        <f t="shared" si="31"/>
        <v>0</v>
      </c>
    </row>
    <row r="72" spans="1:15" s="303" customFormat="1">
      <c r="A72" s="329" t="s">
        <v>816</v>
      </c>
      <c r="B72" s="299" t="s">
        <v>116</v>
      </c>
      <c r="C72" s="335"/>
      <c r="D72" s="299"/>
      <c r="E72" s="301"/>
      <c r="F72" s="301"/>
      <c r="G72" s="316"/>
      <c r="H72" s="317"/>
      <c r="I72" s="318">
        <f>SUM(I66:I71)</f>
        <v>335.64999999999992</v>
      </c>
      <c r="J72" s="317"/>
      <c r="K72" s="319">
        <f>O71</f>
        <v>0</v>
      </c>
      <c r="L72" s="317"/>
      <c r="M72" s="320">
        <f>SUM(M66:M71)</f>
        <v>335.64999999999992</v>
      </c>
      <c r="N72" s="320">
        <f>SUM(N66:N71)</f>
        <v>0</v>
      </c>
      <c r="O72" s="320">
        <f>SUM(O66:O71)</f>
        <v>0</v>
      </c>
    </row>
    <row r="73" spans="1:15" s="303" customFormat="1">
      <c r="A73" s="299"/>
      <c r="B73" s="299" t="s">
        <v>381</v>
      </c>
      <c r="C73" s="300"/>
      <c r="D73" s="300"/>
      <c r="E73" s="300"/>
      <c r="F73" s="300"/>
      <c r="G73" s="301"/>
      <c r="H73" s="301"/>
      <c r="I73" s="301"/>
      <c r="J73" s="301"/>
      <c r="K73" s="301"/>
      <c r="L73" s="301"/>
      <c r="M73" s="301"/>
      <c r="N73" s="301"/>
      <c r="O73" s="302"/>
    </row>
    <row r="74" spans="1:15" s="303" customFormat="1" ht="24">
      <c r="A74" s="304">
        <f>MAX(A69:A73)+1</f>
        <v>54</v>
      </c>
      <c r="B74" s="305" t="s">
        <v>847</v>
      </c>
      <c r="C74" s="336" t="s">
        <v>709</v>
      </c>
      <c r="D74" s="306" t="s">
        <v>105</v>
      </c>
      <c r="E74" s="307" t="s">
        <v>827</v>
      </c>
      <c r="F74" s="308" t="s">
        <v>839</v>
      </c>
      <c r="G74" s="309">
        <v>1</v>
      </c>
      <c r="H74" s="308">
        <v>1</v>
      </c>
      <c r="I74" s="308">
        <v>76.12</v>
      </c>
      <c r="J74" s="310"/>
      <c r="K74" s="311"/>
      <c r="L74" s="311"/>
      <c r="M74" s="312">
        <f>I74*H74*G74</f>
        <v>76.12</v>
      </c>
      <c r="N74" s="312">
        <f t="shared" ref="N74:N98" si="33">IF(J74,G74*H74*I74/J74,0)</f>
        <v>0</v>
      </c>
      <c r="O74" s="313">
        <f t="shared" ref="O74:O99" si="34">IF(COUNTA(J74)=COUNTA(H74),(I74*H74/J74)*SVS_GLR,IF(COUNTA(K74)=COUNTA(H74),ROUND(H74*K74,2),0))</f>
        <v>0</v>
      </c>
    </row>
    <row r="75" spans="1:15" s="303" customFormat="1" ht="24">
      <c r="A75" s="304">
        <f>MAX(A74:A74)+1</f>
        <v>55</v>
      </c>
      <c r="B75" s="305" t="s">
        <v>867</v>
      </c>
      <c r="C75" s="336" t="s">
        <v>709</v>
      </c>
      <c r="D75" s="306" t="s">
        <v>105</v>
      </c>
      <c r="E75" s="307" t="s">
        <v>833</v>
      </c>
      <c r="F75" s="308" t="s">
        <v>839</v>
      </c>
      <c r="G75" s="309">
        <v>1</v>
      </c>
      <c r="H75" s="308">
        <v>1</v>
      </c>
      <c r="I75" s="308">
        <v>61.73</v>
      </c>
      <c r="J75" s="310"/>
      <c r="K75" s="311"/>
      <c r="L75" s="311"/>
      <c r="M75" s="312">
        <f>I75*H75*G75</f>
        <v>61.73</v>
      </c>
      <c r="N75" s="312">
        <f t="shared" si="33"/>
        <v>0</v>
      </c>
      <c r="O75" s="313">
        <f t="shared" si="34"/>
        <v>0</v>
      </c>
    </row>
    <row r="76" spans="1:15" s="303" customFormat="1" ht="24">
      <c r="A76" s="304">
        <f>MAX(A74:A75)+1</f>
        <v>56</v>
      </c>
      <c r="B76" s="305" t="s">
        <v>867</v>
      </c>
      <c r="C76" s="336" t="s">
        <v>709</v>
      </c>
      <c r="D76" s="306" t="s">
        <v>105</v>
      </c>
      <c r="E76" s="307" t="s">
        <v>833</v>
      </c>
      <c r="F76" s="308" t="s">
        <v>839</v>
      </c>
      <c r="G76" s="309">
        <v>1</v>
      </c>
      <c r="H76" s="308">
        <v>1</v>
      </c>
      <c r="I76" s="308">
        <v>27.74</v>
      </c>
      <c r="J76" s="310"/>
      <c r="K76" s="311"/>
      <c r="L76" s="311"/>
      <c r="M76" s="312">
        <f t="shared" ref="M76:M98" si="35">I76*H76*G76</f>
        <v>27.74</v>
      </c>
      <c r="N76" s="312">
        <f t="shared" si="33"/>
        <v>0</v>
      </c>
      <c r="O76" s="313">
        <f t="shared" si="34"/>
        <v>0</v>
      </c>
    </row>
    <row r="77" spans="1:15" s="303" customFormat="1" ht="24">
      <c r="A77" s="304">
        <f>MAX(A74:A76)+1</f>
        <v>57</v>
      </c>
      <c r="B77" s="305" t="s">
        <v>867</v>
      </c>
      <c r="C77" s="336" t="s">
        <v>834</v>
      </c>
      <c r="D77" s="306" t="s">
        <v>105</v>
      </c>
      <c r="E77" s="307" t="s">
        <v>827</v>
      </c>
      <c r="F77" s="308" t="s">
        <v>839</v>
      </c>
      <c r="G77" s="309">
        <v>1</v>
      </c>
      <c r="H77" s="308">
        <v>1</v>
      </c>
      <c r="I77" s="308">
        <v>91.03</v>
      </c>
      <c r="J77" s="310"/>
      <c r="K77" s="311"/>
      <c r="L77" s="311"/>
      <c r="M77" s="312">
        <f t="shared" si="35"/>
        <v>91.03</v>
      </c>
      <c r="N77" s="312">
        <f t="shared" si="33"/>
        <v>0</v>
      </c>
      <c r="O77" s="313">
        <f t="shared" si="34"/>
        <v>0</v>
      </c>
    </row>
    <row r="78" spans="1:15" s="303" customFormat="1" ht="24">
      <c r="A78" s="304">
        <f>MAX(A74:A77)+1</f>
        <v>58</v>
      </c>
      <c r="B78" s="305" t="s">
        <v>847</v>
      </c>
      <c r="C78" s="336" t="s">
        <v>709</v>
      </c>
      <c r="D78" s="306" t="s">
        <v>105</v>
      </c>
      <c r="E78" s="307" t="s">
        <v>827</v>
      </c>
      <c r="F78" s="308" t="s">
        <v>839</v>
      </c>
      <c r="G78" s="309">
        <v>1</v>
      </c>
      <c r="H78" s="308">
        <v>1</v>
      </c>
      <c r="I78" s="308">
        <v>133.81</v>
      </c>
      <c r="J78" s="310"/>
      <c r="K78" s="311"/>
      <c r="L78" s="311"/>
      <c r="M78" s="312">
        <f t="shared" si="35"/>
        <v>133.81</v>
      </c>
      <c r="N78" s="312">
        <f t="shared" si="33"/>
        <v>0</v>
      </c>
      <c r="O78" s="313">
        <f t="shared" si="34"/>
        <v>0</v>
      </c>
    </row>
    <row r="79" spans="1:15" s="303" customFormat="1" ht="24">
      <c r="A79" s="304">
        <f t="shared" ref="A79" si="36">MAX(A76:A78)+1</f>
        <v>59</v>
      </c>
      <c r="B79" s="305" t="s">
        <v>847</v>
      </c>
      <c r="C79" s="336" t="s">
        <v>709</v>
      </c>
      <c r="D79" s="306" t="s">
        <v>105</v>
      </c>
      <c r="E79" s="307" t="s">
        <v>827</v>
      </c>
      <c r="F79" s="308" t="s">
        <v>839</v>
      </c>
      <c r="G79" s="309">
        <v>1</v>
      </c>
      <c r="H79" s="308">
        <v>1</v>
      </c>
      <c r="I79" s="308">
        <v>24.44</v>
      </c>
      <c r="J79" s="310"/>
      <c r="K79" s="311"/>
      <c r="L79" s="311"/>
      <c r="M79" s="312">
        <f t="shared" si="35"/>
        <v>24.44</v>
      </c>
      <c r="N79" s="312">
        <f t="shared" si="33"/>
        <v>0</v>
      </c>
      <c r="O79" s="313">
        <f t="shared" si="34"/>
        <v>0</v>
      </c>
    </row>
    <row r="80" spans="1:15" s="303" customFormat="1" ht="24">
      <c r="A80" s="304">
        <f t="shared" ref="A80" si="37">MAX(A76:A79)+1</f>
        <v>60</v>
      </c>
      <c r="B80" s="305" t="s">
        <v>847</v>
      </c>
      <c r="C80" s="336" t="s">
        <v>834</v>
      </c>
      <c r="D80" s="306" t="s">
        <v>105</v>
      </c>
      <c r="E80" s="307" t="s">
        <v>827</v>
      </c>
      <c r="F80" s="308" t="s">
        <v>839</v>
      </c>
      <c r="G80" s="309">
        <v>1</v>
      </c>
      <c r="H80" s="308">
        <v>1</v>
      </c>
      <c r="I80" s="308">
        <v>185.87</v>
      </c>
      <c r="J80" s="310"/>
      <c r="K80" s="311"/>
      <c r="L80" s="311"/>
      <c r="M80" s="312">
        <f t="shared" si="35"/>
        <v>185.87</v>
      </c>
      <c r="N80" s="312">
        <f t="shared" si="33"/>
        <v>0</v>
      </c>
      <c r="O80" s="313">
        <f t="shared" si="34"/>
        <v>0</v>
      </c>
    </row>
    <row r="81" spans="1:15" s="303" customFormat="1" ht="24">
      <c r="A81" s="304">
        <f t="shared" ref="A81" si="38">MAX(A78:A80)+1</f>
        <v>61</v>
      </c>
      <c r="B81" s="305" t="s">
        <v>847</v>
      </c>
      <c r="C81" s="336" t="s">
        <v>868</v>
      </c>
      <c r="D81" s="306" t="s">
        <v>105</v>
      </c>
      <c r="E81" s="307" t="s">
        <v>827</v>
      </c>
      <c r="F81" s="308" t="s">
        <v>839</v>
      </c>
      <c r="G81" s="309">
        <v>1</v>
      </c>
      <c r="H81" s="308">
        <v>1</v>
      </c>
      <c r="I81" s="308">
        <v>191.2</v>
      </c>
      <c r="J81" s="310"/>
      <c r="K81" s="311"/>
      <c r="L81" s="311"/>
      <c r="M81" s="312">
        <f t="shared" si="35"/>
        <v>191.2</v>
      </c>
      <c r="N81" s="312">
        <f t="shared" si="33"/>
        <v>0</v>
      </c>
      <c r="O81" s="313">
        <f t="shared" si="34"/>
        <v>0</v>
      </c>
    </row>
    <row r="82" spans="1:15" s="303" customFormat="1" ht="24">
      <c r="A82" s="304">
        <f t="shared" ref="A82" si="39">MAX(A78:A81)+1</f>
        <v>62</v>
      </c>
      <c r="B82" s="305" t="s">
        <v>837</v>
      </c>
      <c r="C82" s="336" t="s">
        <v>709</v>
      </c>
      <c r="D82" s="306" t="s">
        <v>105</v>
      </c>
      <c r="E82" s="307" t="s">
        <v>827</v>
      </c>
      <c r="F82" s="308" t="s">
        <v>839</v>
      </c>
      <c r="G82" s="309">
        <v>1</v>
      </c>
      <c r="H82" s="308">
        <v>1</v>
      </c>
      <c r="I82" s="308">
        <v>237.13</v>
      </c>
      <c r="J82" s="310"/>
      <c r="K82" s="311"/>
      <c r="L82" s="311"/>
      <c r="M82" s="312">
        <f t="shared" si="35"/>
        <v>237.13</v>
      </c>
      <c r="N82" s="312">
        <f t="shared" si="33"/>
        <v>0</v>
      </c>
      <c r="O82" s="313">
        <f t="shared" si="34"/>
        <v>0</v>
      </c>
    </row>
    <row r="83" spans="1:15" s="303" customFormat="1" ht="24">
      <c r="A83" s="304">
        <f t="shared" ref="A83" si="40">MAX(A80:A82)+1</f>
        <v>63</v>
      </c>
      <c r="B83" s="305" t="s">
        <v>837</v>
      </c>
      <c r="C83" s="336" t="s">
        <v>709</v>
      </c>
      <c r="D83" s="306" t="s">
        <v>105</v>
      </c>
      <c r="E83" s="307" t="s">
        <v>827</v>
      </c>
      <c r="F83" s="308" t="s">
        <v>839</v>
      </c>
      <c r="G83" s="309">
        <v>1</v>
      </c>
      <c r="H83" s="308">
        <v>1</v>
      </c>
      <c r="I83" s="308">
        <v>13.64</v>
      </c>
      <c r="J83" s="310"/>
      <c r="K83" s="311"/>
      <c r="L83" s="311"/>
      <c r="M83" s="312">
        <f t="shared" si="35"/>
        <v>13.64</v>
      </c>
      <c r="N83" s="312">
        <f t="shared" si="33"/>
        <v>0</v>
      </c>
      <c r="O83" s="313">
        <f t="shared" si="34"/>
        <v>0</v>
      </c>
    </row>
    <row r="84" spans="1:15" s="303" customFormat="1" ht="24">
      <c r="A84" s="304">
        <f t="shared" ref="A84" si="41">MAX(A80:A83)+1</f>
        <v>64</v>
      </c>
      <c r="B84" s="305" t="s">
        <v>837</v>
      </c>
      <c r="C84" s="336" t="s">
        <v>834</v>
      </c>
      <c r="D84" s="306" t="s">
        <v>105</v>
      </c>
      <c r="E84" s="307" t="s">
        <v>827</v>
      </c>
      <c r="F84" s="308" t="s">
        <v>839</v>
      </c>
      <c r="G84" s="309">
        <v>1</v>
      </c>
      <c r="H84" s="308">
        <v>1</v>
      </c>
      <c r="I84" s="308">
        <v>178.51</v>
      </c>
      <c r="J84" s="310"/>
      <c r="K84" s="311"/>
      <c r="L84" s="311"/>
      <c r="M84" s="312">
        <f t="shared" si="35"/>
        <v>178.51</v>
      </c>
      <c r="N84" s="312">
        <f t="shared" si="33"/>
        <v>0</v>
      </c>
      <c r="O84" s="313">
        <f t="shared" si="34"/>
        <v>0</v>
      </c>
    </row>
    <row r="85" spans="1:15" s="303" customFormat="1" ht="24">
      <c r="A85" s="304">
        <f t="shared" ref="A85" si="42">MAX(A82:A84)+1</f>
        <v>65</v>
      </c>
      <c r="B85" s="305" t="s">
        <v>837</v>
      </c>
      <c r="C85" s="336" t="s">
        <v>868</v>
      </c>
      <c r="D85" s="306" t="s">
        <v>105</v>
      </c>
      <c r="E85" s="307" t="s">
        <v>827</v>
      </c>
      <c r="F85" s="308" t="s">
        <v>839</v>
      </c>
      <c r="G85" s="309">
        <v>1</v>
      </c>
      <c r="H85" s="308">
        <v>1</v>
      </c>
      <c r="I85" s="308">
        <v>219.03</v>
      </c>
      <c r="J85" s="310"/>
      <c r="K85" s="311"/>
      <c r="L85" s="311"/>
      <c r="M85" s="312">
        <f t="shared" si="35"/>
        <v>219.03</v>
      </c>
      <c r="N85" s="312">
        <f t="shared" si="33"/>
        <v>0</v>
      </c>
      <c r="O85" s="313">
        <f t="shared" si="34"/>
        <v>0</v>
      </c>
    </row>
    <row r="86" spans="1:15" s="303" customFormat="1" ht="24">
      <c r="A86" s="304">
        <f t="shared" ref="A86" si="43">MAX(A82:A85)+1</f>
        <v>66</v>
      </c>
      <c r="B86" s="305" t="s">
        <v>847</v>
      </c>
      <c r="C86" s="336" t="s">
        <v>868</v>
      </c>
      <c r="D86" s="306" t="s">
        <v>105</v>
      </c>
      <c r="E86" s="307" t="s">
        <v>827</v>
      </c>
      <c r="F86" s="308" t="s">
        <v>839</v>
      </c>
      <c r="G86" s="309">
        <v>1</v>
      </c>
      <c r="H86" s="308">
        <v>1</v>
      </c>
      <c r="I86" s="308">
        <v>8.9600000000000009</v>
      </c>
      <c r="J86" s="310"/>
      <c r="K86" s="311"/>
      <c r="L86" s="311"/>
      <c r="M86" s="312">
        <f t="shared" si="35"/>
        <v>8.9600000000000009</v>
      </c>
      <c r="N86" s="312">
        <f t="shared" si="33"/>
        <v>0</v>
      </c>
      <c r="O86" s="313">
        <f t="shared" si="34"/>
        <v>0</v>
      </c>
    </row>
    <row r="87" spans="1:15" s="303" customFormat="1" ht="24">
      <c r="A87" s="304">
        <f t="shared" ref="A87" si="44">MAX(A84:A86)+1</f>
        <v>67</v>
      </c>
      <c r="B87" s="305" t="s">
        <v>837</v>
      </c>
      <c r="C87" s="336" t="s">
        <v>868</v>
      </c>
      <c r="D87" s="306" t="s">
        <v>105</v>
      </c>
      <c r="E87" s="307" t="s">
        <v>827</v>
      </c>
      <c r="F87" s="308" t="s">
        <v>839</v>
      </c>
      <c r="G87" s="309">
        <v>1</v>
      </c>
      <c r="H87" s="308">
        <v>1</v>
      </c>
      <c r="I87" s="308">
        <v>6.72</v>
      </c>
      <c r="J87" s="310"/>
      <c r="K87" s="311"/>
      <c r="L87" s="311"/>
      <c r="M87" s="312">
        <f t="shared" si="35"/>
        <v>6.72</v>
      </c>
      <c r="N87" s="312">
        <f t="shared" si="33"/>
        <v>0</v>
      </c>
      <c r="O87" s="313">
        <f t="shared" si="34"/>
        <v>0</v>
      </c>
    </row>
    <row r="88" spans="1:15" s="303" customFormat="1" ht="24">
      <c r="A88" s="304">
        <f t="shared" ref="A88" si="45">MAX(A84:A87)+1</f>
        <v>68</v>
      </c>
      <c r="B88" s="305" t="s">
        <v>867</v>
      </c>
      <c r="C88" s="336" t="s">
        <v>834</v>
      </c>
      <c r="D88" s="306" t="s">
        <v>105</v>
      </c>
      <c r="E88" s="307" t="s">
        <v>827</v>
      </c>
      <c r="F88" s="308" t="s">
        <v>839</v>
      </c>
      <c r="G88" s="309">
        <v>1</v>
      </c>
      <c r="H88" s="308">
        <v>1</v>
      </c>
      <c r="I88" s="308">
        <v>6.72</v>
      </c>
      <c r="J88" s="310"/>
      <c r="K88" s="311"/>
      <c r="L88" s="311"/>
      <c r="M88" s="312">
        <f t="shared" si="35"/>
        <v>6.72</v>
      </c>
      <c r="N88" s="312">
        <f t="shared" si="33"/>
        <v>0</v>
      </c>
      <c r="O88" s="313">
        <f t="shared" si="34"/>
        <v>0</v>
      </c>
    </row>
    <row r="89" spans="1:15" s="303" customFormat="1" ht="24">
      <c r="A89" s="304">
        <f t="shared" ref="A89:A98" si="46">MAX(A86:A88)+1</f>
        <v>69</v>
      </c>
      <c r="B89" s="305" t="s">
        <v>841</v>
      </c>
      <c r="C89" s="336" t="s">
        <v>709</v>
      </c>
      <c r="D89" s="306" t="s">
        <v>108</v>
      </c>
      <c r="E89" s="307" t="s">
        <v>833</v>
      </c>
      <c r="F89" s="308" t="s">
        <v>839</v>
      </c>
      <c r="G89" s="309">
        <v>1</v>
      </c>
      <c r="H89" s="308">
        <v>1</v>
      </c>
      <c r="I89" s="308">
        <v>36.17</v>
      </c>
      <c r="J89" s="310"/>
      <c r="K89" s="311"/>
      <c r="L89" s="311"/>
      <c r="M89" s="312">
        <f t="shared" si="35"/>
        <v>36.17</v>
      </c>
      <c r="N89" s="312">
        <f t="shared" si="33"/>
        <v>0</v>
      </c>
      <c r="O89" s="313">
        <f t="shared" si="34"/>
        <v>0</v>
      </c>
    </row>
    <row r="90" spans="1:15" s="303" customFormat="1" ht="24">
      <c r="A90" s="304">
        <f t="shared" si="46"/>
        <v>70</v>
      </c>
      <c r="B90" s="305" t="s">
        <v>847</v>
      </c>
      <c r="C90" s="336" t="s">
        <v>709</v>
      </c>
      <c r="D90" s="306" t="s">
        <v>108</v>
      </c>
      <c r="E90" s="307" t="s">
        <v>833</v>
      </c>
      <c r="F90" s="308" t="s">
        <v>839</v>
      </c>
      <c r="G90" s="309">
        <v>1</v>
      </c>
      <c r="H90" s="308">
        <v>1</v>
      </c>
      <c r="I90" s="308">
        <v>115.8</v>
      </c>
      <c r="J90" s="310"/>
      <c r="K90" s="311"/>
      <c r="L90" s="311"/>
      <c r="M90" s="312">
        <f t="shared" ref="M90:M95" si="47">I90*H90*G90</f>
        <v>115.8</v>
      </c>
      <c r="N90" s="312">
        <f t="shared" ref="N90:N95" si="48">IF(J90,G90*H90*I90/J90,0)</f>
        <v>0</v>
      </c>
      <c r="O90" s="313">
        <f t="shared" ref="O90:O95" si="49">IF(COUNTA(J90)=COUNTA(H90),(I90*H90/J90)*SVS_GLR,IF(COUNTA(K90)=COUNTA(H90),ROUND(H90*K90,2),0))</f>
        <v>0</v>
      </c>
    </row>
    <row r="91" spans="1:15" s="303" customFormat="1" ht="24">
      <c r="A91" s="304">
        <f t="shared" si="46"/>
        <v>71</v>
      </c>
      <c r="B91" s="305" t="s">
        <v>847</v>
      </c>
      <c r="C91" s="336" t="s">
        <v>834</v>
      </c>
      <c r="D91" s="306" t="s">
        <v>108</v>
      </c>
      <c r="E91" s="307" t="s">
        <v>833</v>
      </c>
      <c r="F91" s="308" t="s">
        <v>839</v>
      </c>
      <c r="G91" s="309">
        <v>1</v>
      </c>
      <c r="H91" s="308">
        <v>1</v>
      </c>
      <c r="I91" s="308">
        <v>56.96</v>
      </c>
      <c r="J91" s="310"/>
      <c r="K91" s="311"/>
      <c r="L91" s="311"/>
      <c r="M91" s="312">
        <f t="shared" si="47"/>
        <v>56.96</v>
      </c>
      <c r="N91" s="312">
        <f t="shared" si="48"/>
        <v>0</v>
      </c>
      <c r="O91" s="313">
        <f t="shared" si="49"/>
        <v>0</v>
      </c>
    </row>
    <row r="92" spans="1:15" s="303" customFormat="1" ht="24">
      <c r="A92" s="304">
        <f t="shared" si="46"/>
        <v>72</v>
      </c>
      <c r="B92" s="305" t="s">
        <v>867</v>
      </c>
      <c r="C92" s="336" t="s">
        <v>709</v>
      </c>
      <c r="D92" s="306" t="s">
        <v>108</v>
      </c>
      <c r="E92" s="307" t="s">
        <v>833</v>
      </c>
      <c r="F92" s="308" t="s">
        <v>839</v>
      </c>
      <c r="G92" s="309">
        <v>1</v>
      </c>
      <c r="H92" s="308">
        <v>1</v>
      </c>
      <c r="I92" s="308">
        <v>12.32</v>
      </c>
      <c r="J92" s="310"/>
      <c r="K92" s="311"/>
      <c r="L92" s="311"/>
      <c r="M92" s="312">
        <f t="shared" si="47"/>
        <v>12.32</v>
      </c>
      <c r="N92" s="312">
        <f t="shared" si="48"/>
        <v>0</v>
      </c>
      <c r="O92" s="313">
        <f t="shared" si="49"/>
        <v>0</v>
      </c>
    </row>
    <row r="93" spans="1:15" s="303" customFormat="1" ht="24">
      <c r="A93" s="304">
        <f t="shared" si="46"/>
        <v>73</v>
      </c>
      <c r="B93" s="305" t="s">
        <v>867</v>
      </c>
      <c r="C93" s="336" t="s">
        <v>834</v>
      </c>
      <c r="D93" s="306" t="s">
        <v>108</v>
      </c>
      <c r="E93" s="307" t="s">
        <v>833</v>
      </c>
      <c r="F93" s="308" t="s">
        <v>839</v>
      </c>
      <c r="G93" s="309">
        <v>1</v>
      </c>
      <c r="H93" s="308">
        <v>1</v>
      </c>
      <c r="I93" s="308">
        <v>17.79</v>
      </c>
      <c r="J93" s="310"/>
      <c r="K93" s="311"/>
      <c r="L93" s="311"/>
      <c r="M93" s="312">
        <f t="shared" si="47"/>
        <v>17.79</v>
      </c>
      <c r="N93" s="312">
        <f t="shared" si="48"/>
        <v>0</v>
      </c>
      <c r="O93" s="313">
        <f t="shared" si="49"/>
        <v>0</v>
      </c>
    </row>
    <row r="94" spans="1:15" s="303" customFormat="1" ht="24">
      <c r="A94" s="304">
        <f t="shared" si="46"/>
        <v>74</v>
      </c>
      <c r="B94" s="305" t="s">
        <v>847</v>
      </c>
      <c r="C94" s="336" t="s">
        <v>868</v>
      </c>
      <c r="D94" s="306" t="s">
        <v>108</v>
      </c>
      <c r="E94" s="307" t="s">
        <v>833</v>
      </c>
      <c r="F94" s="308" t="s">
        <v>839</v>
      </c>
      <c r="G94" s="309">
        <v>1</v>
      </c>
      <c r="H94" s="308">
        <v>1</v>
      </c>
      <c r="I94" s="308">
        <v>68.61</v>
      </c>
      <c r="J94" s="310"/>
      <c r="K94" s="311"/>
      <c r="L94" s="311"/>
      <c r="M94" s="312">
        <f t="shared" si="47"/>
        <v>68.61</v>
      </c>
      <c r="N94" s="312">
        <f t="shared" si="48"/>
        <v>0</v>
      </c>
      <c r="O94" s="313">
        <f t="shared" si="49"/>
        <v>0</v>
      </c>
    </row>
    <row r="95" spans="1:15" s="303" customFormat="1" ht="24">
      <c r="A95" s="304">
        <f t="shared" si="46"/>
        <v>75</v>
      </c>
      <c r="B95" s="305" t="s">
        <v>837</v>
      </c>
      <c r="C95" s="336" t="s">
        <v>709</v>
      </c>
      <c r="D95" s="306" t="s">
        <v>108</v>
      </c>
      <c r="E95" s="307" t="s">
        <v>833</v>
      </c>
      <c r="F95" s="308" t="s">
        <v>839</v>
      </c>
      <c r="G95" s="309">
        <v>1</v>
      </c>
      <c r="H95" s="308">
        <v>1</v>
      </c>
      <c r="I95" s="308">
        <v>66.75</v>
      </c>
      <c r="J95" s="310"/>
      <c r="K95" s="311"/>
      <c r="L95" s="311"/>
      <c r="M95" s="312">
        <f t="shared" si="47"/>
        <v>66.75</v>
      </c>
      <c r="N95" s="312">
        <f t="shared" si="48"/>
        <v>0</v>
      </c>
      <c r="O95" s="313">
        <f t="shared" si="49"/>
        <v>0</v>
      </c>
    </row>
    <row r="96" spans="1:15" s="303" customFormat="1" ht="24">
      <c r="A96" s="304">
        <f t="shared" si="46"/>
        <v>76</v>
      </c>
      <c r="B96" s="305" t="s">
        <v>837</v>
      </c>
      <c r="C96" s="336" t="s">
        <v>834</v>
      </c>
      <c r="D96" s="306" t="s">
        <v>108</v>
      </c>
      <c r="E96" s="307" t="s">
        <v>833</v>
      </c>
      <c r="F96" s="308" t="s">
        <v>839</v>
      </c>
      <c r="G96" s="309">
        <v>1</v>
      </c>
      <c r="H96" s="308">
        <v>1</v>
      </c>
      <c r="I96" s="308">
        <v>14.54</v>
      </c>
      <c r="J96" s="310"/>
      <c r="K96" s="311"/>
      <c r="L96" s="311"/>
      <c r="M96" s="312">
        <f t="shared" si="35"/>
        <v>14.54</v>
      </c>
      <c r="N96" s="312">
        <f t="shared" si="33"/>
        <v>0</v>
      </c>
      <c r="O96" s="313">
        <f t="shared" si="34"/>
        <v>0</v>
      </c>
    </row>
    <row r="97" spans="1:15" s="303" customFormat="1" ht="24">
      <c r="A97" s="304">
        <f t="shared" si="46"/>
        <v>77</v>
      </c>
      <c r="B97" s="305" t="s">
        <v>837</v>
      </c>
      <c r="C97" s="336" t="s">
        <v>834</v>
      </c>
      <c r="D97" s="306" t="s">
        <v>108</v>
      </c>
      <c r="E97" s="307" t="s">
        <v>833</v>
      </c>
      <c r="F97" s="308" t="s">
        <v>839</v>
      </c>
      <c r="G97" s="309">
        <v>1</v>
      </c>
      <c r="H97" s="308">
        <v>1</v>
      </c>
      <c r="I97" s="308">
        <v>42.89</v>
      </c>
      <c r="J97" s="310"/>
      <c r="K97" s="311"/>
      <c r="L97" s="311"/>
      <c r="M97" s="312">
        <f t="shared" si="35"/>
        <v>42.89</v>
      </c>
      <c r="N97" s="312">
        <f t="shared" si="33"/>
        <v>0</v>
      </c>
      <c r="O97" s="313">
        <f t="shared" si="34"/>
        <v>0</v>
      </c>
    </row>
    <row r="98" spans="1:15" s="303" customFormat="1" ht="24">
      <c r="A98" s="304">
        <f t="shared" si="46"/>
        <v>78</v>
      </c>
      <c r="B98" s="305" t="s">
        <v>837</v>
      </c>
      <c r="C98" s="336" t="s">
        <v>868</v>
      </c>
      <c r="D98" s="306" t="s">
        <v>108</v>
      </c>
      <c r="E98" s="307" t="s">
        <v>833</v>
      </c>
      <c r="F98" s="308" t="s">
        <v>839</v>
      </c>
      <c r="G98" s="309">
        <v>1</v>
      </c>
      <c r="H98" s="308">
        <v>1</v>
      </c>
      <c r="I98" s="308">
        <v>84.78</v>
      </c>
      <c r="J98" s="310"/>
      <c r="K98" s="311"/>
      <c r="L98" s="311"/>
      <c r="M98" s="312">
        <f t="shared" si="35"/>
        <v>84.78</v>
      </c>
      <c r="N98" s="312">
        <f t="shared" si="33"/>
        <v>0</v>
      </c>
      <c r="O98" s="313">
        <f t="shared" si="34"/>
        <v>0</v>
      </c>
    </row>
    <row r="99" spans="1:15" s="303" customFormat="1" ht="24" customHeight="1">
      <c r="A99" s="304">
        <f>MAX(A98:A98)+1</f>
        <v>79</v>
      </c>
      <c r="B99" s="276" t="str">
        <f>B73</f>
        <v>Gottlieb-Daimler-Realschule</v>
      </c>
      <c r="C99" s="334"/>
      <c r="D99" s="394" t="s">
        <v>815</v>
      </c>
      <c r="E99" s="395"/>
      <c r="F99" s="314"/>
      <c r="G99" s="314"/>
      <c r="H99" s="308">
        <v>1</v>
      </c>
      <c r="I99" s="314"/>
      <c r="J99" s="314"/>
      <c r="K99" s="315"/>
      <c r="L99" s="311"/>
      <c r="M99" s="311"/>
      <c r="N99" s="311"/>
      <c r="O99" s="313">
        <f t="shared" si="34"/>
        <v>0</v>
      </c>
    </row>
    <row r="100" spans="1:15" s="303" customFormat="1">
      <c r="A100" s="329" t="s">
        <v>816</v>
      </c>
      <c r="B100" s="299" t="s">
        <v>116</v>
      </c>
      <c r="C100" s="335"/>
      <c r="D100" s="299"/>
      <c r="E100" s="301"/>
      <c r="F100" s="301"/>
      <c r="G100" s="316"/>
      <c r="H100" s="317"/>
      <c r="I100" s="318">
        <f>SUM(I74:I99)</f>
        <v>1979.2600000000002</v>
      </c>
      <c r="J100" s="317"/>
      <c r="K100" s="319">
        <f>O99</f>
        <v>0</v>
      </c>
      <c r="L100" s="317"/>
      <c r="M100" s="320">
        <f>SUM(M74:M99)</f>
        <v>1979.2600000000002</v>
      </c>
      <c r="N100" s="320">
        <f>SUM(N74:N99)</f>
        <v>0</v>
      </c>
      <c r="O100" s="320">
        <f>SUM(O74:O99)</f>
        <v>0</v>
      </c>
    </row>
    <row r="101" spans="1:15" s="303" customFormat="1">
      <c r="A101" s="299"/>
      <c r="B101" s="299" t="s">
        <v>869</v>
      </c>
      <c r="C101" s="300"/>
      <c r="D101" s="300"/>
      <c r="E101" s="300"/>
      <c r="F101" s="300"/>
      <c r="G101" s="301"/>
      <c r="H101" s="301"/>
      <c r="I101" s="301"/>
      <c r="J101" s="301"/>
      <c r="K101" s="301"/>
      <c r="L101" s="301"/>
      <c r="M101" s="301"/>
      <c r="N101" s="301"/>
      <c r="O101" s="302"/>
    </row>
    <row r="102" spans="1:15" s="303" customFormat="1" ht="24">
      <c r="A102" s="304">
        <f>MAX(A99:A101)+1</f>
        <v>80</v>
      </c>
      <c r="B102" s="305"/>
      <c r="C102" s="336" t="s">
        <v>709</v>
      </c>
      <c r="D102" s="306" t="s">
        <v>105</v>
      </c>
      <c r="E102" s="307" t="s">
        <v>827</v>
      </c>
      <c r="F102" s="308" t="s">
        <v>839</v>
      </c>
      <c r="G102" s="309">
        <v>1</v>
      </c>
      <c r="H102" s="308">
        <v>1</v>
      </c>
      <c r="I102" s="308">
        <v>144.83000000000001</v>
      </c>
      <c r="J102" s="310"/>
      <c r="K102" s="311"/>
      <c r="L102" s="311"/>
      <c r="M102" s="312">
        <f>I102*H102*G102</f>
        <v>144.83000000000001</v>
      </c>
      <c r="N102" s="312">
        <f t="shared" ref="N102:N109" si="50">IF(J102,G102*H102*I102/J102,0)</f>
        <v>0</v>
      </c>
      <c r="O102" s="313">
        <f t="shared" ref="O102:O110" si="51">IF(COUNTA(J102)=COUNTA(H102),(I102*H102/J102)*SVS_GLR,IF(COUNTA(K102)=COUNTA(H102),ROUND(H102*K102,2),0))</f>
        <v>0</v>
      </c>
    </row>
    <row r="103" spans="1:15" s="303" customFormat="1" ht="24">
      <c r="A103" s="304">
        <f>MAX(A102:A102)+1</f>
        <v>81</v>
      </c>
      <c r="B103" s="305"/>
      <c r="C103" s="336" t="s">
        <v>709</v>
      </c>
      <c r="D103" s="306" t="s">
        <v>105</v>
      </c>
      <c r="E103" s="307" t="s">
        <v>827</v>
      </c>
      <c r="F103" s="308" t="s">
        <v>839</v>
      </c>
      <c r="G103" s="309">
        <v>1</v>
      </c>
      <c r="H103" s="308">
        <v>1</v>
      </c>
      <c r="I103" s="308">
        <v>2.98</v>
      </c>
      <c r="J103" s="310"/>
      <c r="K103" s="311"/>
      <c r="L103" s="311"/>
      <c r="M103" s="312">
        <f>I103*H103*G103</f>
        <v>2.98</v>
      </c>
      <c r="N103" s="312">
        <f t="shared" si="50"/>
        <v>0</v>
      </c>
      <c r="O103" s="313">
        <f t="shared" si="51"/>
        <v>0</v>
      </c>
    </row>
    <row r="104" spans="1:15" s="303" customFormat="1" ht="24">
      <c r="A104" s="304">
        <f>MAX(A102:A103)+1</f>
        <v>82</v>
      </c>
      <c r="B104" s="305"/>
      <c r="C104" s="336" t="s">
        <v>834</v>
      </c>
      <c r="D104" s="306" t="s">
        <v>105</v>
      </c>
      <c r="E104" s="307" t="s">
        <v>827</v>
      </c>
      <c r="F104" s="308" t="s">
        <v>839</v>
      </c>
      <c r="G104" s="309">
        <v>1</v>
      </c>
      <c r="H104" s="308">
        <v>1</v>
      </c>
      <c r="I104" s="308">
        <v>119</v>
      </c>
      <c r="J104" s="310"/>
      <c r="K104" s="311"/>
      <c r="L104" s="311"/>
      <c r="M104" s="312">
        <f t="shared" ref="M104:M109" si="52">I104*H104*G104</f>
        <v>119</v>
      </c>
      <c r="N104" s="312">
        <f t="shared" si="50"/>
        <v>0</v>
      </c>
      <c r="O104" s="313">
        <f t="shared" si="51"/>
        <v>0</v>
      </c>
    </row>
    <row r="105" spans="1:15" s="303" customFormat="1" ht="24">
      <c r="A105" s="304">
        <f>MAX(A102:A104)+1</f>
        <v>83</v>
      </c>
      <c r="B105" s="305"/>
      <c r="C105" s="336" t="s">
        <v>834</v>
      </c>
      <c r="D105" s="306" t="s">
        <v>105</v>
      </c>
      <c r="E105" s="307" t="s">
        <v>827</v>
      </c>
      <c r="F105" s="308" t="s">
        <v>839</v>
      </c>
      <c r="G105" s="309">
        <v>1</v>
      </c>
      <c r="H105" s="308">
        <v>1</v>
      </c>
      <c r="I105" s="308">
        <v>12.44</v>
      </c>
      <c r="J105" s="310"/>
      <c r="K105" s="311"/>
      <c r="L105" s="311"/>
      <c r="M105" s="312">
        <f t="shared" si="52"/>
        <v>12.44</v>
      </c>
      <c r="N105" s="312">
        <f t="shared" si="50"/>
        <v>0</v>
      </c>
      <c r="O105" s="313">
        <f t="shared" si="51"/>
        <v>0</v>
      </c>
    </row>
    <row r="106" spans="1:15" s="303" customFormat="1" ht="24">
      <c r="A106" s="304">
        <f>MAX(A102:A105)+1</f>
        <v>84</v>
      </c>
      <c r="B106" s="305"/>
      <c r="C106" s="336" t="s">
        <v>868</v>
      </c>
      <c r="D106" s="306" t="s">
        <v>105</v>
      </c>
      <c r="E106" s="307" t="s">
        <v>827</v>
      </c>
      <c r="F106" s="308" t="s">
        <v>839</v>
      </c>
      <c r="G106" s="309">
        <v>1</v>
      </c>
      <c r="H106" s="308">
        <v>1</v>
      </c>
      <c r="I106" s="308">
        <v>140.02000000000001</v>
      </c>
      <c r="J106" s="310"/>
      <c r="K106" s="311"/>
      <c r="L106" s="311"/>
      <c r="M106" s="312">
        <f t="shared" si="52"/>
        <v>140.02000000000001</v>
      </c>
      <c r="N106" s="312">
        <f t="shared" si="50"/>
        <v>0</v>
      </c>
      <c r="O106" s="313">
        <f t="shared" si="51"/>
        <v>0</v>
      </c>
    </row>
    <row r="107" spans="1:15" s="303" customFormat="1" ht="24">
      <c r="A107" s="304">
        <f t="shared" ref="A107" si="53">MAX(A104:A106)+1</f>
        <v>85</v>
      </c>
      <c r="B107" s="305"/>
      <c r="C107" s="336" t="s">
        <v>709</v>
      </c>
      <c r="D107" s="306" t="s">
        <v>108</v>
      </c>
      <c r="E107" s="307" t="s">
        <v>827</v>
      </c>
      <c r="F107" s="308" t="s">
        <v>839</v>
      </c>
      <c r="G107" s="309">
        <v>1</v>
      </c>
      <c r="H107" s="308">
        <v>1</v>
      </c>
      <c r="I107" s="308">
        <v>19.3</v>
      </c>
      <c r="J107" s="310"/>
      <c r="K107" s="311"/>
      <c r="L107" s="311"/>
      <c r="M107" s="312">
        <f t="shared" si="52"/>
        <v>19.3</v>
      </c>
      <c r="N107" s="312">
        <f t="shared" si="50"/>
        <v>0</v>
      </c>
      <c r="O107" s="313">
        <f t="shared" si="51"/>
        <v>0</v>
      </c>
    </row>
    <row r="108" spans="1:15" s="303" customFormat="1" ht="24">
      <c r="A108" s="304">
        <f t="shared" ref="A108" si="54">MAX(A104:A107)+1</f>
        <v>86</v>
      </c>
      <c r="B108" s="305"/>
      <c r="C108" s="336" t="s">
        <v>834</v>
      </c>
      <c r="D108" s="306" t="s">
        <v>108</v>
      </c>
      <c r="E108" s="307" t="s">
        <v>833</v>
      </c>
      <c r="F108" s="308" t="s">
        <v>839</v>
      </c>
      <c r="G108" s="309">
        <v>1</v>
      </c>
      <c r="H108" s="308">
        <v>1</v>
      </c>
      <c r="I108" s="308">
        <v>6.4</v>
      </c>
      <c r="J108" s="310"/>
      <c r="K108" s="311"/>
      <c r="L108" s="311"/>
      <c r="M108" s="312">
        <f t="shared" si="52"/>
        <v>6.4</v>
      </c>
      <c r="N108" s="312">
        <f t="shared" si="50"/>
        <v>0</v>
      </c>
      <c r="O108" s="313">
        <f t="shared" si="51"/>
        <v>0</v>
      </c>
    </row>
    <row r="109" spans="1:15" s="303" customFormat="1" ht="24">
      <c r="A109" s="304">
        <f t="shared" ref="A109" si="55">MAX(A106:A108)+1</f>
        <v>87</v>
      </c>
      <c r="B109" s="305"/>
      <c r="C109" s="336" t="s">
        <v>834</v>
      </c>
      <c r="D109" s="306" t="s">
        <v>108</v>
      </c>
      <c r="E109" s="307" t="s">
        <v>833</v>
      </c>
      <c r="F109" s="308" t="s">
        <v>839</v>
      </c>
      <c r="G109" s="309">
        <v>1</v>
      </c>
      <c r="H109" s="308">
        <v>1</v>
      </c>
      <c r="I109" s="308">
        <v>2.61</v>
      </c>
      <c r="J109" s="310"/>
      <c r="K109" s="311"/>
      <c r="L109" s="311"/>
      <c r="M109" s="312">
        <f t="shared" si="52"/>
        <v>2.61</v>
      </c>
      <c r="N109" s="312">
        <f t="shared" si="50"/>
        <v>0</v>
      </c>
      <c r="O109" s="313">
        <f t="shared" si="51"/>
        <v>0</v>
      </c>
    </row>
    <row r="110" spans="1:15" s="303" customFormat="1" ht="24" customHeight="1">
      <c r="A110" s="304">
        <f>MAX(A102:A109)+1</f>
        <v>88</v>
      </c>
      <c r="B110" s="276" t="str">
        <f>B101</f>
        <v>Gottlieb-Daimler-Realschule 2</v>
      </c>
      <c r="C110" s="334"/>
      <c r="D110" s="394" t="s">
        <v>815</v>
      </c>
      <c r="E110" s="395"/>
      <c r="F110" s="314"/>
      <c r="G110" s="314"/>
      <c r="H110" s="308">
        <v>1</v>
      </c>
      <c r="I110" s="314"/>
      <c r="J110" s="314"/>
      <c r="K110" s="315"/>
      <c r="L110" s="311"/>
      <c r="M110" s="311"/>
      <c r="N110" s="311"/>
      <c r="O110" s="313">
        <f t="shared" si="51"/>
        <v>0</v>
      </c>
    </row>
    <row r="111" spans="1:15" s="303" customFormat="1">
      <c r="A111" s="329" t="s">
        <v>816</v>
      </c>
      <c r="B111" s="299" t="s">
        <v>116</v>
      </c>
      <c r="C111" s="335"/>
      <c r="D111" s="299"/>
      <c r="E111" s="301"/>
      <c r="F111" s="301"/>
      <c r="G111" s="316"/>
      <c r="H111" s="317"/>
      <c r="I111" s="318">
        <f>SUM(I102:I110)</f>
        <v>447.58</v>
      </c>
      <c r="J111" s="317"/>
      <c r="K111" s="319">
        <f>O110</f>
        <v>0</v>
      </c>
      <c r="L111" s="317"/>
      <c r="M111" s="320">
        <f>SUM(M102:M110)</f>
        <v>447.58</v>
      </c>
      <c r="N111" s="320">
        <f>SUM(N102:N110)</f>
        <v>0</v>
      </c>
      <c r="O111" s="320">
        <f>SUM(O102:O110)</f>
        <v>0</v>
      </c>
    </row>
    <row r="112" spans="1:15" s="303" customFormat="1">
      <c r="A112" s="299"/>
      <c r="B112" s="299" t="s">
        <v>414</v>
      </c>
      <c r="C112" s="300"/>
      <c r="D112" s="300"/>
      <c r="E112" s="300"/>
      <c r="F112" s="300"/>
      <c r="G112" s="301"/>
      <c r="H112" s="301"/>
      <c r="I112" s="301"/>
      <c r="J112" s="301"/>
      <c r="K112" s="301"/>
      <c r="L112" s="301"/>
      <c r="M112" s="301"/>
      <c r="N112" s="301"/>
      <c r="O112" s="302"/>
    </row>
    <row r="113" spans="1:15" s="303" customFormat="1" ht="24">
      <c r="A113" s="304">
        <f>MAX(A105:A112)+1</f>
        <v>89</v>
      </c>
      <c r="B113" s="305" t="s">
        <v>414</v>
      </c>
      <c r="C113" s="336" t="s">
        <v>709</v>
      </c>
      <c r="D113" s="306" t="s">
        <v>105</v>
      </c>
      <c r="E113" s="307" t="s">
        <v>827</v>
      </c>
      <c r="F113" s="308" t="s">
        <v>839</v>
      </c>
      <c r="G113" s="309">
        <v>1</v>
      </c>
      <c r="H113" s="308">
        <v>1</v>
      </c>
      <c r="I113" s="308">
        <v>688.28</v>
      </c>
      <c r="J113" s="310"/>
      <c r="K113" s="311"/>
      <c r="L113" s="311"/>
      <c r="M113" s="312">
        <f>I113*H113*G113</f>
        <v>688.28</v>
      </c>
      <c r="N113" s="312">
        <f t="shared" ref="N113:N116" si="56">IF(J113,G113*H113*I113/J113,0)</f>
        <v>0</v>
      </c>
      <c r="O113" s="313">
        <f t="shared" ref="O113:O117" si="57">IF(COUNTA(J113)=COUNTA(H113),(I113*H113/J113)*SVS_GLR,IF(COUNTA(K113)=COUNTA(H113),ROUND(H113*K113,2),0))</f>
        <v>0</v>
      </c>
    </row>
    <row r="114" spans="1:15" s="303" customFormat="1" ht="24">
      <c r="A114" s="304">
        <f>MAX(A113:A113)+1</f>
        <v>90</v>
      </c>
      <c r="B114" s="305" t="s">
        <v>414</v>
      </c>
      <c r="C114" s="336" t="s">
        <v>709</v>
      </c>
      <c r="D114" s="306" t="s">
        <v>108</v>
      </c>
      <c r="E114" s="307" t="s">
        <v>833</v>
      </c>
      <c r="F114" s="308" t="s">
        <v>839</v>
      </c>
      <c r="G114" s="309">
        <v>1</v>
      </c>
      <c r="H114" s="308">
        <v>1</v>
      </c>
      <c r="I114" s="308">
        <v>79.459999999999994</v>
      </c>
      <c r="J114" s="310"/>
      <c r="K114" s="311"/>
      <c r="L114" s="311"/>
      <c r="M114" s="312">
        <f>I114*H114*G114</f>
        <v>79.459999999999994</v>
      </c>
      <c r="N114" s="312">
        <f t="shared" si="56"/>
        <v>0</v>
      </c>
      <c r="O114" s="313">
        <f t="shared" si="57"/>
        <v>0</v>
      </c>
    </row>
    <row r="115" spans="1:15" s="303" customFormat="1" ht="24">
      <c r="A115" s="304">
        <f>MAX(A113:A114)+1</f>
        <v>91</v>
      </c>
      <c r="B115" s="305" t="s">
        <v>414</v>
      </c>
      <c r="C115" s="336" t="s">
        <v>834</v>
      </c>
      <c r="D115" s="306" t="s">
        <v>108</v>
      </c>
      <c r="E115" s="307" t="s">
        <v>833</v>
      </c>
      <c r="F115" s="308" t="s">
        <v>839</v>
      </c>
      <c r="G115" s="309">
        <v>1</v>
      </c>
      <c r="H115" s="308">
        <v>1</v>
      </c>
      <c r="I115" s="308">
        <v>39.549999999999997</v>
      </c>
      <c r="J115" s="310"/>
      <c r="K115" s="311"/>
      <c r="L115" s="311"/>
      <c r="M115" s="312">
        <f t="shared" ref="M115:M116" si="58">I115*H115*G115</f>
        <v>39.549999999999997</v>
      </c>
      <c r="N115" s="312">
        <f t="shared" si="56"/>
        <v>0</v>
      </c>
      <c r="O115" s="313">
        <f t="shared" si="57"/>
        <v>0</v>
      </c>
    </row>
    <row r="116" spans="1:15" s="303" customFormat="1" ht="24">
      <c r="A116" s="304">
        <f>MAX(A113:A115)+1</f>
        <v>92</v>
      </c>
      <c r="B116" s="305" t="s">
        <v>414</v>
      </c>
      <c r="C116" s="336" t="s">
        <v>832</v>
      </c>
      <c r="D116" s="306" t="s">
        <v>108</v>
      </c>
      <c r="E116" s="307" t="s">
        <v>827</v>
      </c>
      <c r="F116" s="308" t="s">
        <v>839</v>
      </c>
      <c r="G116" s="309">
        <v>1</v>
      </c>
      <c r="H116" s="308">
        <v>1</v>
      </c>
      <c r="I116" s="308">
        <v>3.08</v>
      </c>
      <c r="J116" s="310"/>
      <c r="K116" s="311"/>
      <c r="L116" s="311"/>
      <c r="M116" s="312">
        <f t="shared" si="58"/>
        <v>3.08</v>
      </c>
      <c r="N116" s="312">
        <f t="shared" si="56"/>
        <v>0</v>
      </c>
      <c r="O116" s="313">
        <f t="shared" si="57"/>
        <v>0</v>
      </c>
    </row>
    <row r="117" spans="1:15" s="303" customFormat="1" ht="24" customHeight="1">
      <c r="A117" s="304">
        <f>MAX(A113:A116)+1</f>
        <v>93</v>
      </c>
      <c r="B117" s="276" t="str">
        <f>B112</f>
        <v>Karl-Wahl-Sporthalle</v>
      </c>
      <c r="C117" s="334"/>
      <c r="D117" s="394" t="s">
        <v>815</v>
      </c>
      <c r="E117" s="395"/>
      <c r="F117" s="314"/>
      <c r="G117" s="314"/>
      <c r="H117" s="308">
        <v>1</v>
      </c>
      <c r="I117" s="314"/>
      <c r="J117" s="314"/>
      <c r="K117" s="315"/>
      <c r="L117" s="311"/>
      <c r="M117" s="311"/>
      <c r="N117" s="311"/>
      <c r="O117" s="313">
        <f t="shared" si="57"/>
        <v>0</v>
      </c>
    </row>
    <row r="118" spans="1:15" s="303" customFormat="1">
      <c r="A118" s="329" t="s">
        <v>816</v>
      </c>
      <c r="B118" s="299" t="s">
        <v>116</v>
      </c>
      <c r="C118" s="335"/>
      <c r="D118" s="299"/>
      <c r="E118" s="301"/>
      <c r="F118" s="301"/>
      <c r="G118" s="316"/>
      <c r="H118" s="317"/>
      <c r="I118" s="318">
        <f>SUM(I113:I117)</f>
        <v>810.37</v>
      </c>
      <c r="J118" s="317"/>
      <c r="K118" s="319">
        <f>O117</f>
        <v>0</v>
      </c>
      <c r="L118" s="317"/>
      <c r="M118" s="320">
        <f>SUM(M113:M117)</f>
        <v>810.37</v>
      </c>
      <c r="N118" s="320">
        <f>SUM(N113:N117)</f>
        <v>0</v>
      </c>
      <c r="O118" s="320">
        <f>SUM(O113:O117)</f>
        <v>0</v>
      </c>
    </row>
    <row r="119" spans="1:15" s="303" customFormat="1">
      <c r="A119" s="299"/>
      <c r="B119" s="299" t="s">
        <v>870</v>
      </c>
      <c r="C119" s="300"/>
      <c r="D119" s="300"/>
      <c r="E119" s="300"/>
      <c r="F119" s="300"/>
      <c r="G119" s="301"/>
      <c r="H119" s="301"/>
      <c r="I119" s="301"/>
      <c r="J119" s="301"/>
      <c r="K119" s="301"/>
      <c r="L119" s="301"/>
      <c r="M119" s="301"/>
      <c r="N119" s="301"/>
      <c r="O119" s="302"/>
    </row>
    <row r="120" spans="1:15" s="303" customFormat="1" ht="24">
      <c r="A120" s="304">
        <f>MAX(A116:A119)+1</f>
        <v>94</v>
      </c>
      <c r="B120" s="305" t="s">
        <v>871</v>
      </c>
      <c r="C120" s="336" t="s">
        <v>709</v>
      </c>
      <c r="D120" s="306" t="s">
        <v>105</v>
      </c>
      <c r="E120" s="307" t="s">
        <v>827</v>
      </c>
      <c r="F120" s="308" t="s">
        <v>839</v>
      </c>
      <c r="G120" s="309">
        <v>1</v>
      </c>
      <c r="H120" s="308">
        <v>1</v>
      </c>
      <c r="I120" s="308">
        <v>457.23</v>
      </c>
      <c r="J120" s="310"/>
      <c r="K120" s="311"/>
      <c r="L120" s="311"/>
      <c r="M120" s="312">
        <f>I120*H120*G120</f>
        <v>457.23</v>
      </c>
      <c r="N120" s="312">
        <f t="shared" ref="N120:N126" si="59">IF(J120,G120*H120*I120/J120,0)</f>
        <v>0</v>
      </c>
      <c r="O120" s="313">
        <f t="shared" ref="O120:O127" si="60">IF(COUNTA(J120)=COUNTA(H120),(I120*H120/J120)*SVS_GLR,IF(COUNTA(K120)=COUNTA(H120),ROUND(H120*K120,2),0))</f>
        <v>0</v>
      </c>
    </row>
    <row r="121" spans="1:15" s="303" customFormat="1" ht="24">
      <c r="A121" s="304">
        <f>MAX(A120:A120)+1</f>
        <v>95</v>
      </c>
      <c r="B121" s="305" t="s">
        <v>871</v>
      </c>
      <c r="C121" s="336" t="s">
        <v>848</v>
      </c>
      <c r="D121" s="306" t="s">
        <v>105</v>
      </c>
      <c r="E121" s="307" t="s">
        <v>827</v>
      </c>
      <c r="F121" s="308" t="s">
        <v>839</v>
      </c>
      <c r="G121" s="309">
        <v>1</v>
      </c>
      <c r="H121" s="308">
        <v>1</v>
      </c>
      <c r="I121" s="308">
        <v>392.32</v>
      </c>
      <c r="J121" s="310"/>
      <c r="K121" s="311"/>
      <c r="L121" s="311"/>
      <c r="M121" s="312">
        <f>I121*H121*G121</f>
        <v>392.32</v>
      </c>
      <c r="N121" s="312">
        <f t="shared" si="59"/>
        <v>0</v>
      </c>
      <c r="O121" s="313">
        <f t="shared" si="60"/>
        <v>0</v>
      </c>
    </row>
    <row r="122" spans="1:15" s="303" customFormat="1" ht="24">
      <c r="A122" s="304">
        <f>MAX(A120:A121)+1</f>
        <v>96</v>
      </c>
      <c r="B122" s="305" t="s">
        <v>872</v>
      </c>
      <c r="C122" s="336" t="s">
        <v>709</v>
      </c>
      <c r="D122" s="306" t="s">
        <v>105</v>
      </c>
      <c r="E122" s="307" t="s">
        <v>833</v>
      </c>
      <c r="F122" s="308" t="s">
        <v>839</v>
      </c>
      <c r="G122" s="309">
        <v>1</v>
      </c>
      <c r="H122" s="308">
        <v>1</v>
      </c>
      <c r="I122" s="308">
        <v>98.82</v>
      </c>
      <c r="J122" s="310"/>
      <c r="K122" s="311"/>
      <c r="L122" s="311"/>
      <c r="M122" s="312">
        <f t="shared" ref="M122:M126" si="61">I122*H122*G122</f>
        <v>98.82</v>
      </c>
      <c r="N122" s="312">
        <f t="shared" si="59"/>
        <v>0</v>
      </c>
      <c r="O122" s="313">
        <f t="shared" si="60"/>
        <v>0</v>
      </c>
    </row>
    <row r="123" spans="1:15" s="303" customFormat="1" ht="24">
      <c r="A123" s="304">
        <f>MAX(A120:A122)+1</f>
        <v>97</v>
      </c>
      <c r="B123" s="305" t="s">
        <v>637</v>
      </c>
      <c r="C123" s="336" t="s">
        <v>832</v>
      </c>
      <c r="D123" s="306" t="s">
        <v>105</v>
      </c>
      <c r="E123" s="307" t="s">
        <v>827</v>
      </c>
      <c r="F123" s="308" t="s">
        <v>839</v>
      </c>
      <c r="G123" s="309">
        <v>1</v>
      </c>
      <c r="H123" s="308">
        <v>1</v>
      </c>
      <c r="I123" s="308">
        <v>25.46</v>
      </c>
      <c r="J123" s="310"/>
      <c r="K123" s="311"/>
      <c r="L123" s="311"/>
      <c r="M123" s="312">
        <f t="shared" si="61"/>
        <v>25.46</v>
      </c>
      <c r="N123" s="312">
        <f t="shared" si="59"/>
        <v>0</v>
      </c>
      <c r="O123" s="313">
        <f t="shared" si="60"/>
        <v>0</v>
      </c>
    </row>
    <row r="124" spans="1:15" s="303" customFormat="1" ht="24">
      <c r="A124" s="304">
        <f>MAX(A120:A123)+1</f>
        <v>98</v>
      </c>
      <c r="B124" s="305"/>
      <c r="C124" s="336" t="s">
        <v>709</v>
      </c>
      <c r="D124" s="306" t="s">
        <v>108</v>
      </c>
      <c r="E124" s="307" t="s">
        <v>833</v>
      </c>
      <c r="F124" s="308" t="s">
        <v>839</v>
      </c>
      <c r="G124" s="309">
        <v>1</v>
      </c>
      <c r="H124" s="308">
        <v>1</v>
      </c>
      <c r="I124" s="308">
        <v>156.53</v>
      </c>
      <c r="J124" s="310"/>
      <c r="K124" s="311"/>
      <c r="L124" s="311"/>
      <c r="M124" s="312">
        <f t="shared" si="61"/>
        <v>156.53</v>
      </c>
      <c r="N124" s="312">
        <f t="shared" si="59"/>
        <v>0</v>
      </c>
      <c r="O124" s="313">
        <f t="shared" si="60"/>
        <v>0</v>
      </c>
    </row>
    <row r="125" spans="1:15" s="303" customFormat="1" ht="24">
      <c r="A125" s="304">
        <f t="shared" ref="A125" si="62">MAX(A122:A124)+1</f>
        <v>99</v>
      </c>
      <c r="B125" s="305"/>
      <c r="C125" s="336" t="s">
        <v>767</v>
      </c>
      <c r="D125" s="306" t="s">
        <v>108</v>
      </c>
      <c r="E125" s="307" t="s">
        <v>833</v>
      </c>
      <c r="F125" s="308" t="s">
        <v>839</v>
      </c>
      <c r="G125" s="309">
        <v>1</v>
      </c>
      <c r="H125" s="308">
        <v>1</v>
      </c>
      <c r="I125" s="308">
        <v>135.36000000000001</v>
      </c>
      <c r="J125" s="310"/>
      <c r="K125" s="311"/>
      <c r="L125" s="311"/>
      <c r="M125" s="312">
        <f t="shared" si="61"/>
        <v>135.36000000000001</v>
      </c>
      <c r="N125" s="312">
        <f t="shared" si="59"/>
        <v>0</v>
      </c>
      <c r="O125" s="313">
        <f t="shared" si="60"/>
        <v>0</v>
      </c>
    </row>
    <row r="126" spans="1:15" s="303" customFormat="1" ht="24">
      <c r="A126" s="304">
        <f t="shared" ref="A126" si="63">MAX(A122:A125)+1</f>
        <v>100</v>
      </c>
      <c r="B126" s="305"/>
      <c r="C126" s="336" t="s">
        <v>832</v>
      </c>
      <c r="D126" s="306" t="s">
        <v>108</v>
      </c>
      <c r="E126" s="307" t="s">
        <v>833</v>
      </c>
      <c r="F126" s="308" t="s">
        <v>839</v>
      </c>
      <c r="G126" s="309">
        <v>1</v>
      </c>
      <c r="H126" s="308">
        <v>1</v>
      </c>
      <c r="I126" s="308">
        <v>2.85</v>
      </c>
      <c r="J126" s="310"/>
      <c r="K126" s="311"/>
      <c r="L126" s="311"/>
      <c r="M126" s="312">
        <f t="shared" si="61"/>
        <v>2.85</v>
      </c>
      <c r="N126" s="312">
        <f t="shared" si="59"/>
        <v>0</v>
      </c>
      <c r="O126" s="313">
        <f t="shared" si="60"/>
        <v>0</v>
      </c>
    </row>
    <row r="127" spans="1:15" s="303" customFormat="1" ht="24" customHeight="1">
      <c r="A127" s="304">
        <f>MAX(A120:A126)+1</f>
        <v>101</v>
      </c>
      <c r="B127" s="276" t="str">
        <f>B119</f>
        <v>Keplerschule Werkrealschule</v>
      </c>
      <c r="C127" s="334"/>
      <c r="D127" s="394" t="s">
        <v>815</v>
      </c>
      <c r="E127" s="395"/>
      <c r="F127" s="314"/>
      <c r="G127" s="314"/>
      <c r="H127" s="308">
        <v>1</v>
      </c>
      <c r="I127" s="314"/>
      <c r="J127" s="314"/>
      <c r="K127" s="315"/>
      <c r="L127" s="311"/>
      <c r="M127" s="311"/>
      <c r="N127" s="311"/>
      <c r="O127" s="313">
        <f t="shared" si="60"/>
        <v>0</v>
      </c>
    </row>
    <row r="128" spans="1:15" s="303" customFormat="1">
      <c r="A128" s="329" t="s">
        <v>816</v>
      </c>
      <c r="B128" s="299" t="s">
        <v>116</v>
      </c>
      <c r="C128" s="335"/>
      <c r="D128" s="299"/>
      <c r="E128" s="301"/>
      <c r="F128" s="301"/>
      <c r="G128" s="316"/>
      <c r="H128" s="317"/>
      <c r="I128" s="318">
        <f>SUM(I120:I127)</f>
        <v>1268.5699999999997</v>
      </c>
      <c r="J128" s="317"/>
      <c r="K128" s="319">
        <f>O127</f>
        <v>0</v>
      </c>
      <c r="L128" s="317"/>
      <c r="M128" s="320">
        <f>SUM(M120:M127)</f>
        <v>1268.5699999999997</v>
      </c>
      <c r="N128" s="320">
        <f>SUM(N120:N127)</f>
        <v>0</v>
      </c>
      <c r="O128" s="320">
        <f>SUM(O120:O127)</f>
        <v>0</v>
      </c>
    </row>
    <row r="129" spans="1:15" s="303" customFormat="1">
      <c r="A129" s="299"/>
      <c r="B129" s="299" t="s">
        <v>664</v>
      </c>
      <c r="C129" s="300"/>
      <c r="D129" s="300"/>
      <c r="E129" s="300"/>
      <c r="F129" s="300"/>
      <c r="G129" s="301"/>
      <c r="H129" s="301"/>
      <c r="I129" s="301"/>
      <c r="J129" s="301"/>
      <c r="K129" s="301"/>
      <c r="L129" s="301"/>
      <c r="M129" s="301"/>
      <c r="N129" s="301"/>
      <c r="O129" s="302"/>
    </row>
    <row r="130" spans="1:15" s="303" customFormat="1" ht="24">
      <c r="A130" s="304">
        <f>MAX(A123:A129)+1</f>
        <v>102</v>
      </c>
      <c r="B130" s="305" t="s">
        <v>664</v>
      </c>
      <c r="C130" s="336" t="s">
        <v>709</v>
      </c>
      <c r="D130" s="306" t="s">
        <v>105</v>
      </c>
      <c r="E130" s="307" t="s">
        <v>827</v>
      </c>
      <c r="F130" s="308" t="s">
        <v>839</v>
      </c>
      <c r="G130" s="309">
        <v>1</v>
      </c>
      <c r="H130" s="308">
        <v>1</v>
      </c>
      <c r="I130" s="308">
        <v>99.11</v>
      </c>
      <c r="J130" s="310"/>
      <c r="K130" s="311"/>
      <c r="L130" s="311"/>
      <c r="M130" s="312">
        <f>I130*H130*G130</f>
        <v>99.11</v>
      </c>
      <c r="N130" s="312">
        <f t="shared" ref="N130:N131" si="64">IF(J130,G130*H130*I130/J130,0)</f>
        <v>0</v>
      </c>
      <c r="O130" s="313">
        <f t="shared" ref="O130:O132" si="65">IF(COUNTA(J130)=COUNTA(H130),(I130*H130/J130)*SVS_GLR,IF(COUNTA(K130)=COUNTA(H130),ROUND(H130*K130,2),0))</f>
        <v>0</v>
      </c>
    </row>
    <row r="131" spans="1:15" s="303" customFormat="1" ht="24">
      <c r="A131" s="304">
        <f>MAX(A130:A130)+1</f>
        <v>103</v>
      </c>
      <c r="B131" s="305" t="s">
        <v>664</v>
      </c>
      <c r="C131" s="336" t="s">
        <v>709</v>
      </c>
      <c r="D131" s="306" t="s">
        <v>108</v>
      </c>
      <c r="E131" s="307" t="s">
        <v>827</v>
      </c>
      <c r="F131" s="308" t="s">
        <v>839</v>
      </c>
      <c r="G131" s="309">
        <v>1</v>
      </c>
      <c r="H131" s="308">
        <v>1</v>
      </c>
      <c r="I131" s="308">
        <v>20.41</v>
      </c>
      <c r="J131" s="310"/>
      <c r="K131" s="311"/>
      <c r="L131" s="311"/>
      <c r="M131" s="312">
        <f>I131*H131*G131</f>
        <v>20.41</v>
      </c>
      <c r="N131" s="312">
        <f t="shared" si="64"/>
        <v>0</v>
      </c>
      <c r="O131" s="313">
        <f t="shared" si="65"/>
        <v>0</v>
      </c>
    </row>
    <row r="132" spans="1:15" s="303" customFormat="1" ht="24" customHeight="1">
      <c r="A132" s="304">
        <f>MAX(A130:A131)+1</f>
        <v>104</v>
      </c>
      <c r="B132" s="276" t="str">
        <f>B129</f>
        <v>Kindergarten Rainbrunnen</v>
      </c>
      <c r="C132" s="334"/>
      <c r="D132" s="394" t="s">
        <v>815</v>
      </c>
      <c r="E132" s="395"/>
      <c r="F132" s="314"/>
      <c r="G132" s="314"/>
      <c r="H132" s="308">
        <v>1</v>
      </c>
      <c r="I132" s="314"/>
      <c r="J132" s="314"/>
      <c r="K132" s="315"/>
      <c r="L132" s="311"/>
      <c r="M132" s="311"/>
      <c r="N132" s="311"/>
      <c r="O132" s="313">
        <f t="shared" si="65"/>
        <v>0</v>
      </c>
    </row>
    <row r="133" spans="1:15" s="303" customFormat="1">
      <c r="A133" s="329" t="s">
        <v>816</v>
      </c>
      <c r="B133" s="299" t="s">
        <v>116</v>
      </c>
      <c r="C133" s="335"/>
      <c r="D133" s="299"/>
      <c r="E133" s="301"/>
      <c r="F133" s="301"/>
      <c r="G133" s="316"/>
      <c r="H133" s="317"/>
      <c r="I133" s="318">
        <f>SUM(I130:I132)</f>
        <v>119.52</v>
      </c>
      <c r="J133" s="317"/>
      <c r="K133" s="319">
        <f>O132</f>
        <v>0</v>
      </c>
      <c r="L133" s="317"/>
      <c r="M133" s="320">
        <f>SUM(M130:M132)</f>
        <v>119.52</v>
      </c>
      <c r="N133" s="320">
        <f>SUM(N130:N132)</f>
        <v>0</v>
      </c>
      <c r="O133" s="320">
        <f>SUM(O130:O132)</f>
        <v>0</v>
      </c>
    </row>
    <row r="134" spans="1:15" s="303" customFormat="1">
      <c r="A134" s="299"/>
      <c r="B134" s="299" t="s">
        <v>873</v>
      </c>
      <c r="C134" s="300"/>
      <c r="D134" s="300"/>
      <c r="E134" s="300"/>
      <c r="F134" s="300"/>
      <c r="G134" s="301"/>
      <c r="H134" s="301"/>
      <c r="I134" s="301"/>
      <c r="J134" s="301"/>
      <c r="K134" s="301"/>
      <c r="L134" s="301"/>
      <c r="M134" s="301"/>
      <c r="N134" s="301"/>
      <c r="O134" s="302"/>
    </row>
    <row r="135" spans="1:15" s="303" customFormat="1" ht="24">
      <c r="A135" s="304">
        <f>MAX(A132:A134)+1</f>
        <v>105</v>
      </c>
      <c r="B135" s="305" t="s">
        <v>874</v>
      </c>
      <c r="C135" s="336" t="s">
        <v>709</v>
      </c>
      <c r="D135" s="306" t="s">
        <v>105</v>
      </c>
      <c r="E135" s="307" t="s">
        <v>827</v>
      </c>
      <c r="F135" s="308" t="s">
        <v>839</v>
      </c>
      <c r="G135" s="309">
        <v>1</v>
      </c>
      <c r="H135" s="308">
        <v>1</v>
      </c>
      <c r="I135" s="308">
        <v>99.88</v>
      </c>
      <c r="J135" s="310"/>
      <c r="K135" s="311"/>
      <c r="L135" s="311"/>
      <c r="M135" s="312">
        <f>I135*H135*G135</f>
        <v>99.88</v>
      </c>
      <c r="N135" s="312">
        <f t="shared" ref="N135:N145" si="66">IF(J135,G135*H135*I135/J135,0)</f>
        <v>0</v>
      </c>
      <c r="O135" s="313">
        <f t="shared" ref="O135:O146" si="67">IF(COUNTA(J135)=COUNTA(H135),(I135*H135/J135)*SVS_GLR,IF(COUNTA(K135)=COUNTA(H135),ROUND(H135*K135,2),0))</f>
        <v>0</v>
      </c>
    </row>
    <row r="136" spans="1:15" s="303" customFormat="1" ht="24">
      <c r="A136" s="304">
        <f>MAX(A135:A135)+1</f>
        <v>106</v>
      </c>
      <c r="B136" s="305" t="s">
        <v>875</v>
      </c>
      <c r="C136" s="336" t="s">
        <v>709</v>
      </c>
      <c r="D136" s="306" t="s">
        <v>105</v>
      </c>
      <c r="E136" s="307" t="s">
        <v>829</v>
      </c>
      <c r="F136" s="308" t="s">
        <v>839</v>
      </c>
      <c r="G136" s="309">
        <v>1</v>
      </c>
      <c r="H136" s="308">
        <v>1</v>
      </c>
      <c r="I136" s="308">
        <v>72.849999999999994</v>
      </c>
      <c r="J136" s="310"/>
      <c r="K136" s="311"/>
      <c r="L136" s="311"/>
      <c r="M136" s="312">
        <f>I136*H136*G136</f>
        <v>72.849999999999994</v>
      </c>
      <c r="N136" s="312">
        <f t="shared" si="66"/>
        <v>0</v>
      </c>
      <c r="O136" s="313">
        <f t="shared" si="67"/>
        <v>0</v>
      </c>
    </row>
    <row r="137" spans="1:15" s="303" customFormat="1" ht="24">
      <c r="A137" s="304">
        <f>MAX(A135:A136)+1</f>
        <v>107</v>
      </c>
      <c r="B137" s="305" t="s">
        <v>875</v>
      </c>
      <c r="C137" s="336" t="s">
        <v>709</v>
      </c>
      <c r="D137" s="306" t="s">
        <v>105</v>
      </c>
      <c r="E137" s="307" t="s">
        <v>827</v>
      </c>
      <c r="F137" s="308" t="s">
        <v>839</v>
      </c>
      <c r="G137" s="309">
        <v>1</v>
      </c>
      <c r="H137" s="308">
        <v>1</v>
      </c>
      <c r="I137" s="308">
        <v>135.97999999999999</v>
      </c>
      <c r="J137" s="310"/>
      <c r="K137" s="311"/>
      <c r="L137" s="311"/>
      <c r="M137" s="312">
        <f t="shared" ref="M137:M145" si="68">I137*H137*G137</f>
        <v>135.97999999999999</v>
      </c>
      <c r="N137" s="312">
        <f t="shared" si="66"/>
        <v>0</v>
      </c>
      <c r="O137" s="313">
        <f t="shared" si="67"/>
        <v>0</v>
      </c>
    </row>
    <row r="138" spans="1:15" s="303" customFormat="1" ht="24">
      <c r="A138" s="304">
        <f>MAX(A135:A137)+1</f>
        <v>108</v>
      </c>
      <c r="B138" s="305" t="s">
        <v>875</v>
      </c>
      <c r="C138" s="336" t="s">
        <v>834</v>
      </c>
      <c r="D138" s="306" t="s">
        <v>105</v>
      </c>
      <c r="E138" s="307" t="s">
        <v>833</v>
      </c>
      <c r="F138" s="308" t="s">
        <v>839</v>
      </c>
      <c r="G138" s="309">
        <v>1</v>
      </c>
      <c r="H138" s="308">
        <v>1</v>
      </c>
      <c r="I138" s="308">
        <v>22.52</v>
      </c>
      <c r="J138" s="310"/>
      <c r="K138" s="311"/>
      <c r="L138" s="311"/>
      <c r="M138" s="312">
        <f t="shared" si="68"/>
        <v>22.52</v>
      </c>
      <c r="N138" s="312">
        <f t="shared" si="66"/>
        <v>0</v>
      </c>
      <c r="O138" s="313">
        <f t="shared" si="67"/>
        <v>0</v>
      </c>
    </row>
    <row r="139" spans="1:15" s="303" customFormat="1" ht="24">
      <c r="A139" s="304">
        <f>MAX(A135:A138)+1</f>
        <v>109</v>
      </c>
      <c r="B139" s="305" t="s">
        <v>875</v>
      </c>
      <c r="C139" s="336" t="s">
        <v>834</v>
      </c>
      <c r="D139" s="306" t="s">
        <v>105</v>
      </c>
      <c r="E139" s="307" t="s">
        <v>829</v>
      </c>
      <c r="F139" s="308" t="s">
        <v>839</v>
      </c>
      <c r="G139" s="309">
        <v>1</v>
      </c>
      <c r="H139" s="308">
        <v>1</v>
      </c>
      <c r="I139" s="308">
        <v>45.69</v>
      </c>
      <c r="J139" s="310"/>
      <c r="K139" s="311"/>
      <c r="L139" s="311"/>
      <c r="M139" s="312">
        <f t="shared" si="68"/>
        <v>45.69</v>
      </c>
      <c r="N139" s="312">
        <f t="shared" si="66"/>
        <v>0</v>
      </c>
      <c r="O139" s="313">
        <f t="shared" si="67"/>
        <v>0</v>
      </c>
    </row>
    <row r="140" spans="1:15" s="303" customFormat="1" ht="24">
      <c r="A140" s="304">
        <f t="shared" ref="A140" si="69">MAX(A137:A139)+1</f>
        <v>110</v>
      </c>
      <c r="B140" s="305" t="s">
        <v>874</v>
      </c>
      <c r="C140" s="336" t="s">
        <v>834</v>
      </c>
      <c r="D140" s="306" t="s">
        <v>105</v>
      </c>
      <c r="E140" s="307" t="s">
        <v>827</v>
      </c>
      <c r="F140" s="308" t="s">
        <v>839</v>
      </c>
      <c r="G140" s="309">
        <v>1</v>
      </c>
      <c r="H140" s="308">
        <v>1</v>
      </c>
      <c r="I140" s="308">
        <v>8.9640000000000004</v>
      </c>
      <c r="J140" s="310"/>
      <c r="K140" s="311"/>
      <c r="L140" s="311"/>
      <c r="M140" s="312">
        <f t="shared" si="68"/>
        <v>8.9640000000000004</v>
      </c>
      <c r="N140" s="312">
        <f t="shared" si="66"/>
        <v>0</v>
      </c>
      <c r="O140" s="313">
        <f t="shared" si="67"/>
        <v>0</v>
      </c>
    </row>
    <row r="141" spans="1:15" s="303" customFormat="1" ht="24">
      <c r="A141" s="304">
        <f t="shared" ref="A141" si="70">MAX(A137:A140)+1</f>
        <v>111</v>
      </c>
      <c r="B141" s="305" t="s">
        <v>875</v>
      </c>
      <c r="C141" s="336" t="s">
        <v>868</v>
      </c>
      <c r="D141" s="306" t="s">
        <v>105</v>
      </c>
      <c r="E141" s="307" t="s">
        <v>829</v>
      </c>
      <c r="F141" s="308" t="s">
        <v>839</v>
      </c>
      <c r="G141" s="309">
        <v>1</v>
      </c>
      <c r="H141" s="308">
        <v>1</v>
      </c>
      <c r="I141" s="308">
        <v>149.20319999999998</v>
      </c>
      <c r="J141" s="310"/>
      <c r="K141" s="311"/>
      <c r="L141" s="311"/>
      <c r="M141" s="312">
        <f t="shared" si="68"/>
        <v>149.20319999999998</v>
      </c>
      <c r="N141" s="312">
        <f t="shared" si="66"/>
        <v>0</v>
      </c>
      <c r="O141" s="313">
        <f t="shared" si="67"/>
        <v>0</v>
      </c>
    </row>
    <row r="142" spans="1:15" s="303" customFormat="1" ht="24">
      <c r="A142" s="304">
        <f t="shared" ref="A142" si="71">MAX(A139:A141)+1</f>
        <v>112</v>
      </c>
      <c r="B142" s="305" t="s">
        <v>875</v>
      </c>
      <c r="C142" s="336" t="s">
        <v>868</v>
      </c>
      <c r="D142" s="306" t="s">
        <v>105</v>
      </c>
      <c r="E142" s="307" t="s">
        <v>833</v>
      </c>
      <c r="F142" s="308" t="s">
        <v>839</v>
      </c>
      <c r="G142" s="309">
        <v>1</v>
      </c>
      <c r="H142" s="308">
        <v>1</v>
      </c>
      <c r="I142" s="308">
        <v>20.315599999999996</v>
      </c>
      <c r="J142" s="310"/>
      <c r="K142" s="311"/>
      <c r="L142" s="311"/>
      <c r="M142" s="312">
        <f t="shared" si="68"/>
        <v>20.315599999999996</v>
      </c>
      <c r="N142" s="312">
        <f t="shared" si="66"/>
        <v>0</v>
      </c>
      <c r="O142" s="313">
        <f t="shared" si="67"/>
        <v>0</v>
      </c>
    </row>
    <row r="143" spans="1:15" s="303" customFormat="1" ht="24">
      <c r="A143" s="304">
        <f t="shared" ref="A143" si="72">MAX(A139:A142)+1</f>
        <v>113</v>
      </c>
      <c r="B143" s="305" t="s">
        <v>874</v>
      </c>
      <c r="C143" s="336" t="s">
        <v>868</v>
      </c>
      <c r="D143" s="306" t="s">
        <v>105</v>
      </c>
      <c r="E143" s="307" t="s">
        <v>827</v>
      </c>
      <c r="F143" s="308" t="s">
        <v>839</v>
      </c>
      <c r="G143" s="309">
        <v>1</v>
      </c>
      <c r="H143" s="308">
        <v>1</v>
      </c>
      <c r="I143" s="308">
        <v>84.955200000000005</v>
      </c>
      <c r="J143" s="310"/>
      <c r="K143" s="311"/>
      <c r="L143" s="311"/>
      <c r="M143" s="312">
        <f t="shared" si="68"/>
        <v>84.955200000000005</v>
      </c>
      <c r="N143" s="312">
        <f t="shared" si="66"/>
        <v>0</v>
      </c>
      <c r="O143" s="313">
        <f t="shared" si="67"/>
        <v>0</v>
      </c>
    </row>
    <row r="144" spans="1:15" s="303" customFormat="1" ht="24">
      <c r="A144" s="304">
        <f t="shared" ref="A144" si="73">MAX(A141:A143)+1</f>
        <v>114</v>
      </c>
      <c r="B144" s="305" t="s">
        <v>874</v>
      </c>
      <c r="C144" s="336" t="s">
        <v>709</v>
      </c>
      <c r="D144" s="306" t="s">
        <v>108</v>
      </c>
      <c r="E144" s="307" t="s">
        <v>833</v>
      </c>
      <c r="F144" s="308" t="s">
        <v>839</v>
      </c>
      <c r="G144" s="309">
        <v>1</v>
      </c>
      <c r="H144" s="308">
        <v>1</v>
      </c>
      <c r="I144" s="308">
        <v>14.34</v>
      </c>
      <c r="J144" s="310"/>
      <c r="K144" s="311"/>
      <c r="L144" s="311"/>
      <c r="M144" s="312">
        <f t="shared" si="68"/>
        <v>14.34</v>
      </c>
      <c r="N144" s="312">
        <f t="shared" si="66"/>
        <v>0</v>
      </c>
      <c r="O144" s="313">
        <f t="shared" si="67"/>
        <v>0</v>
      </c>
    </row>
    <row r="145" spans="1:15" s="303" customFormat="1" ht="24">
      <c r="A145" s="304">
        <f t="shared" ref="A145" si="74">MAX(A141:A144)+1</f>
        <v>115</v>
      </c>
      <c r="B145" s="305" t="s">
        <v>875</v>
      </c>
      <c r="C145" s="336" t="s">
        <v>709</v>
      </c>
      <c r="D145" s="306" t="s">
        <v>108</v>
      </c>
      <c r="E145" s="307" t="s">
        <v>833</v>
      </c>
      <c r="F145" s="308" t="s">
        <v>839</v>
      </c>
      <c r="G145" s="309">
        <v>1</v>
      </c>
      <c r="H145" s="308">
        <v>1</v>
      </c>
      <c r="I145" s="308">
        <v>4.82</v>
      </c>
      <c r="J145" s="310"/>
      <c r="K145" s="311"/>
      <c r="L145" s="311"/>
      <c r="M145" s="312">
        <f t="shared" si="68"/>
        <v>4.82</v>
      </c>
      <c r="N145" s="312">
        <f t="shared" si="66"/>
        <v>0</v>
      </c>
      <c r="O145" s="313">
        <f t="shared" si="67"/>
        <v>0</v>
      </c>
    </row>
    <row r="146" spans="1:15" s="303" customFormat="1" ht="24" customHeight="1">
      <c r="A146" s="304">
        <f>MAX(A135:A145)+1</f>
        <v>116</v>
      </c>
      <c r="B146" s="276" t="str">
        <f>B134</f>
        <v>Künkelin-Schule</v>
      </c>
      <c r="C146" s="334"/>
      <c r="D146" s="394" t="s">
        <v>815</v>
      </c>
      <c r="E146" s="395"/>
      <c r="F146" s="314"/>
      <c r="G146" s="314"/>
      <c r="H146" s="308">
        <v>1</v>
      </c>
      <c r="I146" s="314"/>
      <c r="J146" s="314"/>
      <c r="K146" s="315"/>
      <c r="L146" s="311"/>
      <c r="M146" s="311"/>
      <c r="N146" s="311"/>
      <c r="O146" s="313">
        <f t="shared" si="67"/>
        <v>0</v>
      </c>
    </row>
    <row r="147" spans="1:15" s="303" customFormat="1">
      <c r="A147" s="329" t="s">
        <v>816</v>
      </c>
      <c r="B147" s="299" t="s">
        <v>116</v>
      </c>
      <c r="C147" s="335"/>
      <c r="D147" s="299"/>
      <c r="E147" s="301"/>
      <c r="F147" s="301"/>
      <c r="G147" s="316"/>
      <c r="H147" s="317"/>
      <c r="I147" s="318">
        <f>SUM(I135:I146)</f>
        <v>659.51800000000003</v>
      </c>
      <c r="J147" s="317"/>
      <c r="K147" s="319">
        <f>O146</f>
        <v>0</v>
      </c>
      <c r="L147" s="317"/>
      <c r="M147" s="320">
        <f>SUM(M135:M146)</f>
        <v>659.51800000000003</v>
      </c>
      <c r="N147" s="320">
        <f>SUM(N135:N146)</f>
        <v>0</v>
      </c>
      <c r="O147" s="320">
        <f>SUM(O135:O146)</f>
        <v>0</v>
      </c>
    </row>
    <row r="148" spans="1:15" s="303" customFormat="1">
      <c r="A148" s="299"/>
      <c r="B148" s="299" t="s">
        <v>876</v>
      </c>
      <c r="C148" s="300"/>
      <c r="D148" s="300"/>
      <c r="E148" s="300"/>
      <c r="F148" s="300"/>
      <c r="G148" s="301"/>
      <c r="H148" s="301"/>
      <c r="I148" s="301"/>
      <c r="J148" s="301"/>
      <c r="K148" s="301"/>
      <c r="L148" s="301"/>
      <c r="M148" s="301"/>
      <c r="N148" s="301"/>
      <c r="O148" s="302"/>
    </row>
    <row r="149" spans="1:15" s="303" customFormat="1" ht="24">
      <c r="A149" s="304">
        <f>MAX(A138:A148)+1</f>
        <v>117</v>
      </c>
      <c r="B149" s="305" t="s">
        <v>876</v>
      </c>
      <c r="C149" s="336" t="s">
        <v>832</v>
      </c>
      <c r="D149" s="306" t="s">
        <v>105</v>
      </c>
      <c r="E149" s="307" t="s">
        <v>827</v>
      </c>
      <c r="F149" s="308" t="s">
        <v>839</v>
      </c>
      <c r="G149" s="309">
        <v>1</v>
      </c>
      <c r="H149" s="308">
        <v>1</v>
      </c>
      <c r="I149" s="308">
        <v>9.69</v>
      </c>
      <c r="J149" s="310"/>
      <c r="K149" s="311"/>
      <c r="L149" s="311"/>
      <c r="M149" s="312">
        <f>I149*H149*G149</f>
        <v>9.69</v>
      </c>
      <c r="N149" s="312">
        <f t="shared" ref="N149:N159" si="75">IF(J149,G149*H149*I149/J149,0)</f>
        <v>0</v>
      </c>
      <c r="O149" s="313">
        <f t="shared" ref="O149:O160" si="76">IF(COUNTA(J149)=COUNTA(H149),(I149*H149/J149)*SVS_GLR,IF(COUNTA(K149)=COUNTA(H149),ROUND(H149*K149,2),0))</f>
        <v>0</v>
      </c>
    </row>
    <row r="150" spans="1:15" s="303" customFormat="1" ht="24">
      <c r="A150" s="304">
        <f>MAX(A149:A149)+1</f>
        <v>118</v>
      </c>
      <c r="B150" s="305" t="s">
        <v>876</v>
      </c>
      <c r="C150" s="336" t="s">
        <v>832</v>
      </c>
      <c r="D150" s="306" t="s">
        <v>105</v>
      </c>
      <c r="E150" s="307" t="s">
        <v>106</v>
      </c>
      <c r="F150" s="308" t="s">
        <v>839</v>
      </c>
      <c r="G150" s="309">
        <v>1</v>
      </c>
      <c r="H150" s="308">
        <v>1</v>
      </c>
      <c r="I150" s="308">
        <v>72.03</v>
      </c>
      <c r="J150" s="310"/>
      <c r="K150" s="311"/>
      <c r="L150" s="311"/>
      <c r="M150" s="312">
        <f>I150*H150*G150</f>
        <v>72.03</v>
      </c>
      <c r="N150" s="312">
        <f t="shared" si="75"/>
        <v>0</v>
      </c>
      <c r="O150" s="313">
        <f t="shared" si="76"/>
        <v>0</v>
      </c>
    </row>
    <row r="151" spans="1:15" s="303" customFormat="1" ht="24">
      <c r="A151" s="304">
        <f>MAX(A149:A150)+1</f>
        <v>119</v>
      </c>
      <c r="B151" s="305" t="s">
        <v>876</v>
      </c>
      <c r="C151" s="336" t="s">
        <v>709</v>
      </c>
      <c r="D151" s="306" t="s">
        <v>105</v>
      </c>
      <c r="E151" s="307" t="s">
        <v>827</v>
      </c>
      <c r="F151" s="308" t="s">
        <v>839</v>
      </c>
      <c r="G151" s="309">
        <v>1</v>
      </c>
      <c r="H151" s="308">
        <v>1</v>
      </c>
      <c r="I151" s="308">
        <v>10.9</v>
      </c>
      <c r="J151" s="310"/>
      <c r="K151" s="311"/>
      <c r="L151" s="311"/>
      <c r="M151" s="312">
        <f t="shared" ref="M151:M159" si="77">I151*H151*G151</f>
        <v>10.9</v>
      </c>
      <c r="N151" s="312">
        <f t="shared" si="75"/>
        <v>0</v>
      </c>
      <c r="O151" s="313">
        <f t="shared" si="76"/>
        <v>0</v>
      </c>
    </row>
    <row r="152" spans="1:15" s="303" customFormat="1" ht="24">
      <c r="A152" s="304">
        <f>MAX(A149:A151)+1</f>
        <v>120</v>
      </c>
      <c r="B152" s="305" t="s">
        <v>876</v>
      </c>
      <c r="C152" s="336" t="s">
        <v>709</v>
      </c>
      <c r="D152" s="306" t="s">
        <v>105</v>
      </c>
      <c r="E152" s="307" t="s">
        <v>106</v>
      </c>
      <c r="F152" s="308" t="s">
        <v>839</v>
      </c>
      <c r="G152" s="309">
        <v>1</v>
      </c>
      <c r="H152" s="308">
        <v>1</v>
      </c>
      <c r="I152" s="308">
        <v>182.27</v>
      </c>
      <c r="J152" s="310"/>
      <c r="K152" s="311"/>
      <c r="L152" s="311"/>
      <c r="M152" s="312">
        <f t="shared" si="77"/>
        <v>182.27</v>
      </c>
      <c r="N152" s="312">
        <f t="shared" si="75"/>
        <v>0</v>
      </c>
      <c r="O152" s="313">
        <f t="shared" si="76"/>
        <v>0</v>
      </c>
    </row>
    <row r="153" spans="1:15" s="303" customFormat="1" ht="24">
      <c r="A153" s="304">
        <f>MAX(A149:A152)+1</f>
        <v>121</v>
      </c>
      <c r="B153" s="305" t="s">
        <v>876</v>
      </c>
      <c r="C153" s="336" t="s">
        <v>834</v>
      </c>
      <c r="D153" s="306" t="s">
        <v>105</v>
      </c>
      <c r="E153" s="307" t="s">
        <v>106</v>
      </c>
      <c r="F153" s="308" t="s">
        <v>839</v>
      </c>
      <c r="G153" s="309">
        <v>1</v>
      </c>
      <c r="H153" s="308">
        <v>1</v>
      </c>
      <c r="I153" s="308">
        <v>230.57</v>
      </c>
      <c r="J153" s="310"/>
      <c r="K153" s="311"/>
      <c r="L153" s="311"/>
      <c r="M153" s="312">
        <f t="shared" si="77"/>
        <v>230.57</v>
      </c>
      <c r="N153" s="312">
        <f t="shared" si="75"/>
        <v>0</v>
      </c>
      <c r="O153" s="313">
        <f t="shared" si="76"/>
        <v>0</v>
      </c>
    </row>
    <row r="154" spans="1:15" s="303" customFormat="1" ht="24">
      <c r="A154" s="304">
        <f t="shared" ref="A154" si="78">MAX(A151:A153)+1</f>
        <v>122</v>
      </c>
      <c r="B154" s="305" t="s">
        <v>876</v>
      </c>
      <c r="C154" s="336" t="s">
        <v>868</v>
      </c>
      <c r="D154" s="306" t="s">
        <v>105</v>
      </c>
      <c r="E154" s="307" t="s">
        <v>106</v>
      </c>
      <c r="F154" s="308" t="s">
        <v>839</v>
      </c>
      <c r="G154" s="309">
        <v>1</v>
      </c>
      <c r="H154" s="308">
        <v>1</v>
      </c>
      <c r="I154" s="308">
        <v>199.06</v>
      </c>
      <c r="J154" s="310"/>
      <c r="K154" s="311"/>
      <c r="L154" s="311"/>
      <c r="M154" s="312">
        <f t="shared" si="77"/>
        <v>199.06</v>
      </c>
      <c r="N154" s="312">
        <f t="shared" si="75"/>
        <v>0</v>
      </c>
      <c r="O154" s="313">
        <f t="shared" si="76"/>
        <v>0</v>
      </c>
    </row>
    <row r="155" spans="1:15" s="303" customFormat="1" ht="24">
      <c r="A155" s="304">
        <f t="shared" ref="A155" si="79">MAX(A151:A154)+1</f>
        <v>123</v>
      </c>
      <c r="B155" s="305" t="s">
        <v>876</v>
      </c>
      <c r="C155" s="336" t="s">
        <v>832</v>
      </c>
      <c r="D155" s="306" t="s">
        <v>105</v>
      </c>
      <c r="E155" s="307" t="s">
        <v>106</v>
      </c>
      <c r="F155" s="308" t="s">
        <v>839</v>
      </c>
      <c r="G155" s="309">
        <v>1</v>
      </c>
      <c r="H155" s="308">
        <v>1</v>
      </c>
      <c r="I155" s="308">
        <v>28.29</v>
      </c>
      <c r="J155" s="310"/>
      <c r="K155" s="311"/>
      <c r="L155" s="311"/>
      <c r="M155" s="312">
        <f t="shared" si="77"/>
        <v>28.29</v>
      </c>
      <c r="N155" s="312">
        <f t="shared" si="75"/>
        <v>0</v>
      </c>
      <c r="O155" s="313">
        <f t="shared" si="76"/>
        <v>0</v>
      </c>
    </row>
    <row r="156" spans="1:15" s="303" customFormat="1" ht="24">
      <c r="A156" s="304">
        <f t="shared" ref="A156" si="80">MAX(A153:A155)+1</f>
        <v>124</v>
      </c>
      <c r="B156" s="305" t="s">
        <v>876</v>
      </c>
      <c r="C156" s="336" t="s">
        <v>832</v>
      </c>
      <c r="D156" s="306" t="s">
        <v>105</v>
      </c>
      <c r="E156" s="307" t="s">
        <v>827</v>
      </c>
      <c r="F156" s="308" t="s">
        <v>839</v>
      </c>
      <c r="G156" s="309">
        <v>1</v>
      </c>
      <c r="H156" s="308">
        <v>1</v>
      </c>
      <c r="I156" s="308">
        <v>4.78</v>
      </c>
      <c r="J156" s="310"/>
      <c r="K156" s="311"/>
      <c r="L156" s="311"/>
      <c r="M156" s="312">
        <f t="shared" si="77"/>
        <v>4.78</v>
      </c>
      <c r="N156" s="312">
        <f t="shared" si="75"/>
        <v>0</v>
      </c>
      <c r="O156" s="313">
        <f t="shared" si="76"/>
        <v>0</v>
      </c>
    </row>
    <row r="157" spans="1:15" s="303" customFormat="1" ht="24">
      <c r="A157" s="304">
        <f t="shared" ref="A157" si="81">MAX(A153:A156)+1</f>
        <v>125</v>
      </c>
      <c r="B157" s="305" t="s">
        <v>876</v>
      </c>
      <c r="C157" s="336" t="s">
        <v>832</v>
      </c>
      <c r="D157" s="306" t="s">
        <v>108</v>
      </c>
      <c r="E157" s="307" t="s">
        <v>833</v>
      </c>
      <c r="F157" s="308" t="s">
        <v>839</v>
      </c>
      <c r="G157" s="309">
        <v>1</v>
      </c>
      <c r="H157" s="308">
        <v>1</v>
      </c>
      <c r="I157" s="308">
        <v>10.62</v>
      </c>
      <c r="J157" s="310"/>
      <c r="K157" s="311"/>
      <c r="L157" s="311"/>
      <c r="M157" s="312">
        <f t="shared" si="77"/>
        <v>10.62</v>
      </c>
      <c r="N157" s="312">
        <f t="shared" si="75"/>
        <v>0</v>
      </c>
      <c r="O157" s="313">
        <f t="shared" si="76"/>
        <v>0</v>
      </c>
    </row>
    <row r="158" spans="1:15" s="303" customFormat="1" ht="24">
      <c r="A158" s="304">
        <f t="shared" ref="A158" si="82">MAX(A155:A157)+1</f>
        <v>126</v>
      </c>
      <c r="B158" s="305" t="s">
        <v>876</v>
      </c>
      <c r="C158" s="336" t="s">
        <v>834</v>
      </c>
      <c r="D158" s="306" t="s">
        <v>108</v>
      </c>
      <c r="E158" s="307" t="s">
        <v>833</v>
      </c>
      <c r="F158" s="308" t="s">
        <v>839</v>
      </c>
      <c r="G158" s="309">
        <v>1</v>
      </c>
      <c r="H158" s="308">
        <v>1</v>
      </c>
      <c r="I158" s="308">
        <v>19.61</v>
      </c>
      <c r="J158" s="310"/>
      <c r="K158" s="311"/>
      <c r="L158" s="311"/>
      <c r="M158" s="312">
        <f t="shared" si="77"/>
        <v>19.61</v>
      </c>
      <c r="N158" s="312">
        <f t="shared" si="75"/>
        <v>0</v>
      </c>
      <c r="O158" s="313">
        <f t="shared" si="76"/>
        <v>0</v>
      </c>
    </row>
    <row r="159" spans="1:15" s="303" customFormat="1" ht="24">
      <c r="A159" s="304">
        <f t="shared" ref="A159" si="83">MAX(A155:A158)+1</f>
        <v>127</v>
      </c>
      <c r="B159" s="305" t="s">
        <v>876</v>
      </c>
      <c r="C159" s="336" t="s">
        <v>832</v>
      </c>
      <c r="D159" s="306" t="s">
        <v>108</v>
      </c>
      <c r="E159" s="307" t="s">
        <v>833</v>
      </c>
      <c r="F159" s="308" t="s">
        <v>839</v>
      </c>
      <c r="G159" s="309">
        <v>1</v>
      </c>
      <c r="H159" s="308">
        <v>1</v>
      </c>
      <c r="I159" s="308">
        <v>1.83</v>
      </c>
      <c r="J159" s="310"/>
      <c r="K159" s="311"/>
      <c r="L159" s="311"/>
      <c r="M159" s="312">
        <f t="shared" si="77"/>
        <v>1.83</v>
      </c>
      <c r="N159" s="312">
        <f t="shared" si="75"/>
        <v>0</v>
      </c>
      <c r="O159" s="313">
        <f t="shared" si="76"/>
        <v>0</v>
      </c>
    </row>
    <row r="160" spans="1:15" s="303" customFormat="1" ht="24" customHeight="1">
      <c r="A160" s="304">
        <f>MAX(A149:A159)+1</f>
        <v>128</v>
      </c>
      <c r="B160" s="276" t="str">
        <f>B148</f>
        <v>Schlosswallschule</v>
      </c>
      <c r="C160" s="334"/>
      <c r="D160" s="394" t="s">
        <v>815</v>
      </c>
      <c r="E160" s="395"/>
      <c r="F160" s="314"/>
      <c r="G160" s="314"/>
      <c r="H160" s="308">
        <v>1</v>
      </c>
      <c r="I160" s="314"/>
      <c r="J160" s="314"/>
      <c r="K160" s="315"/>
      <c r="L160" s="311"/>
      <c r="M160" s="311"/>
      <c r="N160" s="311"/>
      <c r="O160" s="313">
        <f t="shared" si="76"/>
        <v>0</v>
      </c>
    </row>
    <row r="161" spans="1:15" s="303" customFormat="1">
      <c r="A161" s="329" t="s">
        <v>816</v>
      </c>
      <c r="B161" s="299" t="s">
        <v>116</v>
      </c>
      <c r="C161" s="335"/>
      <c r="D161" s="299"/>
      <c r="E161" s="301"/>
      <c r="F161" s="301"/>
      <c r="G161" s="316"/>
      <c r="H161" s="317"/>
      <c r="I161" s="318">
        <f>SUM(I149:I160)</f>
        <v>769.65</v>
      </c>
      <c r="J161" s="317"/>
      <c r="K161" s="319">
        <f>O160</f>
        <v>0</v>
      </c>
      <c r="L161" s="317"/>
      <c r="M161" s="320">
        <f>SUM(M149:M160)</f>
        <v>769.65</v>
      </c>
      <c r="N161" s="320">
        <f>SUM(N149:N160)</f>
        <v>0</v>
      </c>
      <c r="O161" s="320">
        <f>SUM(O149:O160)</f>
        <v>0</v>
      </c>
    </row>
    <row r="162" spans="1:15" s="303" customFormat="1">
      <c r="A162" s="299"/>
      <c r="B162" s="299" t="s">
        <v>877</v>
      </c>
      <c r="C162" s="300"/>
      <c r="D162" s="300"/>
      <c r="E162" s="300"/>
      <c r="F162" s="300"/>
      <c r="G162" s="301"/>
      <c r="H162" s="301"/>
      <c r="I162" s="301"/>
      <c r="J162" s="301"/>
      <c r="K162" s="301"/>
      <c r="L162" s="301"/>
      <c r="M162" s="301"/>
      <c r="N162" s="301"/>
      <c r="O162" s="302"/>
    </row>
    <row r="163" spans="1:15" s="303" customFormat="1" ht="24">
      <c r="A163" s="304">
        <f>MAX(A152:A162)+1</f>
        <v>129</v>
      </c>
      <c r="B163" s="305" t="s">
        <v>878</v>
      </c>
      <c r="C163" s="336" t="s">
        <v>830</v>
      </c>
      <c r="D163" s="306" t="s">
        <v>105</v>
      </c>
      <c r="E163" s="307" t="s">
        <v>827</v>
      </c>
      <c r="F163" s="308" t="s">
        <v>839</v>
      </c>
      <c r="G163" s="309">
        <v>1</v>
      </c>
      <c r="H163" s="308">
        <v>1</v>
      </c>
      <c r="I163" s="308">
        <v>64.900000000000006</v>
      </c>
      <c r="J163" s="310"/>
      <c r="K163" s="311"/>
      <c r="L163" s="311"/>
      <c r="M163" s="312">
        <f>I163*H163*G163</f>
        <v>64.900000000000006</v>
      </c>
      <c r="N163" s="312">
        <f t="shared" ref="N163:N169" si="84">IF(J163,G163*H163*I163/J163,0)</f>
        <v>0</v>
      </c>
      <c r="O163" s="313">
        <f t="shared" ref="O163:O170" si="85">IF(COUNTA(J163)=COUNTA(H163),(I163*H163/J163)*SVS_GLR,IF(COUNTA(K163)=COUNTA(H163),ROUND(H163*K163,2),0))</f>
        <v>0</v>
      </c>
    </row>
    <row r="164" spans="1:15" s="303" customFormat="1" ht="24">
      <c r="A164" s="304">
        <f>MAX(A163:A163)+1</f>
        <v>130</v>
      </c>
      <c r="B164" s="305" t="s">
        <v>879</v>
      </c>
      <c r="C164" s="336" t="s">
        <v>832</v>
      </c>
      <c r="D164" s="306" t="s">
        <v>105</v>
      </c>
      <c r="E164" s="307" t="s">
        <v>827</v>
      </c>
      <c r="F164" s="308" t="s">
        <v>839</v>
      </c>
      <c r="G164" s="309">
        <v>1</v>
      </c>
      <c r="H164" s="308">
        <v>1</v>
      </c>
      <c r="I164" s="308">
        <v>238.35</v>
      </c>
      <c r="J164" s="310"/>
      <c r="K164" s="311"/>
      <c r="L164" s="311"/>
      <c r="M164" s="312">
        <f>I164*H164*G164</f>
        <v>238.35</v>
      </c>
      <c r="N164" s="312">
        <f t="shared" si="84"/>
        <v>0</v>
      </c>
      <c r="O164" s="313">
        <f t="shared" si="85"/>
        <v>0</v>
      </c>
    </row>
    <row r="165" spans="1:15" s="303" customFormat="1" ht="24">
      <c r="A165" s="304">
        <f>MAX(A163:A164)+1</f>
        <v>131</v>
      </c>
      <c r="B165" s="305" t="s">
        <v>879</v>
      </c>
      <c r="C165" s="336" t="s">
        <v>709</v>
      </c>
      <c r="D165" s="306" t="s">
        <v>105</v>
      </c>
      <c r="E165" s="307" t="s">
        <v>827</v>
      </c>
      <c r="F165" s="308" t="s">
        <v>839</v>
      </c>
      <c r="G165" s="309">
        <v>1</v>
      </c>
      <c r="H165" s="308">
        <v>1</v>
      </c>
      <c r="I165" s="308">
        <v>26.15</v>
      </c>
      <c r="J165" s="310"/>
      <c r="K165" s="311"/>
      <c r="L165" s="311"/>
      <c r="M165" s="312">
        <f t="shared" ref="M165:M169" si="86">I165*H165*G165</f>
        <v>26.15</v>
      </c>
      <c r="N165" s="312">
        <f t="shared" si="84"/>
        <v>0</v>
      </c>
      <c r="O165" s="313">
        <f t="shared" si="85"/>
        <v>0</v>
      </c>
    </row>
    <row r="166" spans="1:15" s="303" customFormat="1" ht="24">
      <c r="A166" s="304">
        <f>MAX(A163:A165)+1</f>
        <v>132</v>
      </c>
      <c r="B166" s="305" t="s">
        <v>143</v>
      </c>
      <c r="C166" s="336" t="s">
        <v>709</v>
      </c>
      <c r="D166" s="306" t="s">
        <v>105</v>
      </c>
      <c r="E166" s="307" t="s">
        <v>827</v>
      </c>
      <c r="F166" s="308" t="s">
        <v>839</v>
      </c>
      <c r="G166" s="309">
        <v>1</v>
      </c>
      <c r="H166" s="308">
        <v>1</v>
      </c>
      <c r="I166" s="308">
        <v>38</v>
      </c>
      <c r="J166" s="310"/>
      <c r="K166" s="311"/>
      <c r="L166" s="311"/>
      <c r="M166" s="312">
        <f t="shared" si="86"/>
        <v>38</v>
      </c>
      <c r="N166" s="312">
        <f t="shared" si="84"/>
        <v>0</v>
      </c>
      <c r="O166" s="313">
        <f t="shared" si="85"/>
        <v>0</v>
      </c>
    </row>
    <row r="167" spans="1:15" s="303" customFormat="1" ht="24">
      <c r="A167" s="304">
        <f>MAX(A163:A166)+1</f>
        <v>133</v>
      </c>
      <c r="B167" s="305" t="s">
        <v>878</v>
      </c>
      <c r="C167" s="336" t="s">
        <v>830</v>
      </c>
      <c r="D167" s="306" t="s">
        <v>108</v>
      </c>
      <c r="E167" s="307" t="s">
        <v>833</v>
      </c>
      <c r="F167" s="308" t="s">
        <v>839</v>
      </c>
      <c r="G167" s="309">
        <v>1</v>
      </c>
      <c r="H167" s="308">
        <v>1</v>
      </c>
      <c r="I167" s="308">
        <v>11.35</v>
      </c>
      <c r="J167" s="310"/>
      <c r="K167" s="311"/>
      <c r="L167" s="311"/>
      <c r="M167" s="312">
        <f t="shared" si="86"/>
        <v>11.35</v>
      </c>
      <c r="N167" s="312">
        <f t="shared" si="84"/>
        <v>0</v>
      </c>
      <c r="O167" s="313">
        <f t="shared" si="85"/>
        <v>0</v>
      </c>
    </row>
    <row r="168" spans="1:15" s="303" customFormat="1" ht="24">
      <c r="A168" s="304">
        <f t="shared" ref="A168" si="87">MAX(A165:A167)+1</f>
        <v>134</v>
      </c>
      <c r="B168" s="305" t="s">
        <v>879</v>
      </c>
      <c r="C168" s="336" t="s">
        <v>709</v>
      </c>
      <c r="D168" s="306" t="s">
        <v>108</v>
      </c>
      <c r="E168" s="307" t="s">
        <v>833</v>
      </c>
      <c r="F168" s="308" t="s">
        <v>839</v>
      </c>
      <c r="G168" s="309">
        <v>1</v>
      </c>
      <c r="H168" s="308">
        <v>1</v>
      </c>
      <c r="I168" s="308">
        <v>15.4</v>
      </c>
      <c r="J168" s="310"/>
      <c r="K168" s="311"/>
      <c r="L168" s="311"/>
      <c r="M168" s="312">
        <f t="shared" si="86"/>
        <v>15.4</v>
      </c>
      <c r="N168" s="312">
        <f t="shared" si="84"/>
        <v>0</v>
      </c>
      <c r="O168" s="313">
        <f t="shared" si="85"/>
        <v>0</v>
      </c>
    </row>
    <row r="169" spans="1:15" s="303" customFormat="1" ht="24">
      <c r="A169" s="304">
        <f t="shared" ref="A169" si="88">MAX(A165:A168)+1</f>
        <v>135</v>
      </c>
      <c r="B169" s="305" t="s">
        <v>879</v>
      </c>
      <c r="C169" s="336" t="s">
        <v>832</v>
      </c>
      <c r="D169" s="306" t="s">
        <v>108</v>
      </c>
      <c r="E169" s="307" t="s">
        <v>833</v>
      </c>
      <c r="F169" s="308" t="s">
        <v>839</v>
      </c>
      <c r="G169" s="309">
        <v>1</v>
      </c>
      <c r="H169" s="308">
        <v>1</v>
      </c>
      <c r="I169" s="308">
        <v>4.46</v>
      </c>
      <c r="J169" s="310"/>
      <c r="K169" s="311"/>
      <c r="L169" s="311"/>
      <c r="M169" s="312">
        <f t="shared" si="86"/>
        <v>4.46</v>
      </c>
      <c r="N169" s="312">
        <f t="shared" si="84"/>
        <v>0</v>
      </c>
      <c r="O169" s="313">
        <f t="shared" si="85"/>
        <v>0</v>
      </c>
    </row>
    <row r="170" spans="1:15" s="303" customFormat="1" ht="24" customHeight="1">
      <c r="A170" s="304">
        <f>MAX(A163:A169)+1</f>
        <v>136</v>
      </c>
      <c r="B170" s="276" t="str">
        <f>B162</f>
        <v>Schurwaldhalle  Oberberken</v>
      </c>
      <c r="C170" s="334"/>
      <c r="D170" s="394" t="s">
        <v>815</v>
      </c>
      <c r="E170" s="395"/>
      <c r="F170" s="314"/>
      <c r="G170" s="314"/>
      <c r="H170" s="308">
        <v>1</v>
      </c>
      <c r="I170" s="314"/>
      <c r="J170" s="314"/>
      <c r="K170" s="315"/>
      <c r="L170" s="311"/>
      <c r="M170" s="311"/>
      <c r="N170" s="311"/>
      <c r="O170" s="313">
        <f t="shared" si="85"/>
        <v>0</v>
      </c>
    </row>
    <row r="171" spans="1:15" s="303" customFormat="1">
      <c r="A171" s="329" t="s">
        <v>816</v>
      </c>
      <c r="B171" s="299" t="s">
        <v>116</v>
      </c>
      <c r="C171" s="335"/>
      <c r="D171" s="299"/>
      <c r="E171" s="301"/>
      <c r="F171" s="301"/>
      <c r="G171" s="316"/>
      <c r="H171" s="317"/>
      <c r="I171" s="318">
        <f>SUM(I163:I170)</f>
        <v>398.60999999999996</v>
      </c>
      <c r="J171" s="317"/>
      <c r="K171" s="319">
        <f>O170</f>
        <v>0</v>
      </c>
      <c r="L171" s="317"/>
      <c r="M171" s="320">
        <f>SUM(M163:M170)</f>
        <v>398.60999999999996</v>
      </c>
      <c r="N171" s="320">
        <f>SUM(N163:N170)</f>
        <v>0</v>
      </c>
      <c r="O171" s="320">
        <f>SUM(O163:O170)</f>
        <v>0</v>
      </c>
    </row>
    <row r="172" spans="1:15" s="303" customFormat="1">
      <c r="A172" s="299"/>
      <c r="B172" s="299" t="s">
        <v>880</v>
      </c>
      <c r="C172" s="300"/>
      <c r="D172" s="300"/>
      <c r="E172" s="300"/>
      <c r="F172" s="300"/>
      <c r="G172" s="301"/>
      <c r="H172" s="301"/>
      <c r="I172" s="301"/>
      <c r="J172" s="301"/>
      <c r="K172" s="301"/>
      <c r="L172" s="301"/>
      <c r="M172" s="301"/>
      <c r="N172" s="301"/>
      <c r="O172" s="302"/>
    </row>
    <row r="173" spans="1:15" s="303" customFormat="1" ht="24">
      <c r="A173" s="304">
        <f>MAX(A166:A172)+1</f>
        <v>137</v>
      </c>
      <c r="B173" s="305" t="s">
        <v>881</v>
      </c>
      <c r="C173" s="336" t="s">
        <v>709</v>
      </c>
      <c r="D173" s="306" t="s">
        <v>105</v>
      </c>
      <c r="E173" s="307" t="s">
        <v>827</v>
      </c>
      <c r="F173" s="308" t="s">
        <v>839</v>
      </c>
      <c r="G173" s="309">
        <v>1</v>
      </c>
      <c r="H173" s="308">
        <v>1</v>
      </c>
      <c r="I173" s="308">
        <v>99.35</v>
      </c>
      <c r="J173" s="310"/>
      <c r="K173" s="311"/>
      <c r="L173" s="311"/>
      <c r="M173" s="312">
        <f>I173*H173*G173</f>
        <v>99.35</v>
      </c>
      <c r="N173" s="312">
        <f t="shared" ref="N173:N179" si="89">IF(J173,G173*H173*I173/J173,0)</f>
        <v>0</v>
      </c>
      <c r="O173" s="313">
        <f t="shared" ref="O173:O180" si="90">IF(COUNTA(J173)=COUNTA(H173),(I173*H173/J173)*SVS_GLR,IF(COUNTA(K173)=COUNTA(H173),ROUND(H173*K173,2),0))</f>
        <v>0</v>
      </c>
    </row>
    <row r="174" spans="1:15" s="303" customFormat="1" ht="24">
      <c r="A174" s="304">
        <f>MAX(A173:A173)+1</f>
        <v>138</v>
      </c>
      <c r="B174" s="305" t="s">
        <v>882</v>
      </c>
      <c r="C174" s="336" t="s">
        <v>709</v>
      </c>
      <c r="D174" s="306" t="s">
        <v>105</v>
      </c>
      <c r="E174" s="307" t="s">
        <v>827</v>
      </c>
      <c r="F174" s="308" t="s">
        <v>839</v>
      </c>
      <c r="G174" s="309">
        <v>1</v>
      </c>
      <c r="H174" s="308">
        <v>1</v>
      </c>
      <c r="I174" s="308">
        <v>87.66</v>
      </c>
      <c r="J174" s="310"/>
      <c r="K174" s="311"/>
      <c r="L174" s="311"/>
      <c r="M174" s="312">
        <f>I174*H174*G174</f>
        <v>87.66</v>
      </c>
      <c r="N174" s="312">
        <f t="shared" si="89"/>
        <v>0</v>
      </c>
      <c r="O174" s="313">
        <f t="shared" si="90"/>
        <v>0</v>
      </c>
    </row>
    <row r="175" spans="1:15" s="303" customFormat="1" ht="24">
      <c r="A175" s="304">
        <f>MAX(A173:A174)+1</f>
        <v>139</v>
      </c>
      <c r="B175" s="305" t="s">
        <v>881</v>
      </c>
      <c r="C175" s="336" t="s">
        <v>830</v>
      </c>
      <c r="D175" s="306" t="s">
        <v>105</v>
      </c>
      <c r="E175" s="307" t="s">
        <v>827</v>
      </c>
      <c r="F175" s="308" t="s">
        <v>839</v>
      </c>
      <c r="G175" s="309">
        <v>1</v>
      </c>
      <c r="H175" s="308">
        <v>1</v>
      </c>
      <c r="I175" s="308">
        <v>4.63</v>
      </c>
      <c r="J175" s="310"/>
      <c r="K175" s="311"/>
      <c r="L175" s="311"/>
      <c r="M175" s="312">
        <f t="shared" ref="M175:M179" si="91">I175*H175*G175</f>
        <v>4.63</v>
      </c>
      <c r="N175" s="312">
        <f t="shared" si="89"/>
        <v>0</v>
      </c>
      <c r="O175" s="313">
        <f t="shared" si="90"/>
        <v>0</v>
      </c>
    </row>
    <row r="176" spans="1:15" s="303" customFormat="1" ht="24">
      <c r="A176" s="304">
        <f>MAX(A173:A175)+1</f>
        <v>140</v>
      </c>
      <c r="B176" s="305" t="s">
        <v>882</v>
      </c>
      <c r="C176" s="336" t="s">
        <v>832</v>
      </c>
      <c r="D176" s="306" t="s">
        <v>105</v>
      </c>
      <c r="E176" s="307" t="s">
        <v>827</v>
      </c>
      <c r="F176" s="308" t="s">
        <v>839</v>
      </c>
      <c r="G176" s="309">
        <v>1</v>
      </c>
      <c r="H176" s="308">
        <v>1</v>
      </c>
      <c r="I176" s="308">
        <v>90.59</v>
      </c>
      <c r="J176" s="310"/>
      <c r="K176" s="311"/>
      <c r="L176" s="311"/>
      <c r="M176" s="312">
        <f t="shared" si="91"/>
        <v>90.59</v>
      </c>
      <c r="N176" s="312">
        <f t="shared" si="89"/>
        <v>0</v>
      </c>
      <c r="O176" s="313">
        <f t="shared" si="90"/>
        <v>0</v>
      </c>
    </row>
    <row r="177" spans="1:15" s="303" customFormat="1" ht="24">
      <c r="A177" s="304">
        <f>MAX(A173:A176)+1</f>
        <v>141</v>
      </c>
      <c r="B177" s="305" t="s">
        <v>881</v>
      </c>
      <c r="C177" s="336" t="s">
        <v>832</v>
      </c>
      <c r="D177" s="306" t="s">
        <v>105</v>
      </c>
      <c r="E177" s="307" t="s">
        <v>827</v>
      </c>
      <c r="F177" s="308" t="s">
        <v>839</v>
      </c>
      <c r="G177" s="309">
        <v>1</v>
      </c>
      <c r="H177" s="308">
        <v>1</v>
      </c>
      <c r="I177" s="308">
        <v>75.819999999999993</v>
      </c>
      <c r="J177" s="310"/>
      <c r="K177" s="311"/>
      <c r="L177" s="311"/>
      <c r="M177" s="312">
        <f t="shared" si="91"/>
        <v>75.819999999999993</v>
      </c>
      <c r="N177" s="312">
        <f t="shared" si="89"/>
        <v>0</v>
      </c>
      <c r="O177" s="313">
        <f t="shared" si="90"/>
        <v>0</v>
      </c>
    </row>
    <row r="178" spans="1:15" s="303" customFormat="1" ht="24">
      <c r="A178" s="304">
        <f t="shared" ref="A178" si="92">MAX(A175:A177)+1</f>
        <v>142</v>
      </c>
      <c r="B178" s="305" t="s">
        <v>882</v>
      </c>
      <c r="C178" s="336" t="s">
        <v>830</v>
      </c>
      <c r="D178" s="306" t="s">
        <v>105</v>
      </c>
      <c r="E178" s="307" t="s">
        <v>827</v>
      </c>
      <c r="F178" s="308" t="s">
        <v>839</v>
      </c>
      <c r="G178" s="309">
        <v>1</v>
      </c>
      <c r="H178" s="308">
        <v>1</v>
      </c>
      <c r="I178" s="308">
        <v>7.44</v>
      </c>
      <c r="J178" s="310"/>
      <c r="K178" s="311"/>
      <c r="L178" s="311"/>
      <c r="M178" s="312">
        <f t="shared" si="91"/>
        <v>7.44</v>
      </c>
      <c r="N178" s="312">
        <f t="shared" si="89"/>
        <v>0</v>
      </c>
      <c r="O178" s="313">
        <f t="shared" si="90"/>
        <v>0</v>
      </c>
    </row>
    <row r="179" spans="1:15" s="303" customFormat="1" ht="24">
      <c r="A179" s="304">
        <f t="shared" ref="A179" si="93">MAX(A175:A178)+1</f>
        <v>143</v>
      </c>
      <c r="B179" s="305" t="s">
        <v>881</v>
      </c>
      <c r="C179" s="336" t="s">
        <v>709</v>
      </c>
      <c r="D179" s="306" t="s">
        <v>108</v>
      </c>
      <c r="E179" s="307" t="s">
        <v>833</v>
      </c>
      <c r="F179" s="308" t="s">
        <v>839</v>
      </c>
      <c r="G179" s="309">
        <v>1</v>
      </c>
      <c r="H179" s="308">
        <v>1</v>
      </c>
      <c r="I179" s="308">
        <v>13.09</v>
      </c>
      <c r="J179" s="310"/>
      <c r="K179" s="311"/>
      <c r="L179" s="311"/>
      <c r="M179" s="312">
        <f t="shared" si="91"/>
        <v>13.09</v>
      </c>
      <c r="N179" s="312">
        <f t="shared" si="89"/>
        <v>0</v>
      </c>
      <c r="O179" s="313">
        <f t="shared" si="90"/>
        <v>0</v>
      </c>
    </row>
    <row r="180" spans="1:15" s="303" customFormat="1" ht="24" customHeight="1">
      <c r="A180" s="304">
        <f>MAX(A173:A179)+1</f>
        <v>144</v>
      </c>
      <c r="B180" s="276" t="str">
        <f>B172</f>
        <v>Schurwaldschule Oberberken</v>
      </c>
      <c r="C180" s="334"/>
      <c r="D180" s="394" t="s">
        <v>815</v>
      </c>
      <c r="E180" s="395"/>
      <c r="F180" s="314"/>
      <c r="G180" s="314"/>
      <c r="H180" s="308">
        <v>1</v>
      </c>
      <c r="I180" s="314"/>
      <c r="J180" s="314"/>
      <c r="K180" s="315"/>
      <c r="L180" s="311"/>
      <c r="M180" s="311"/>
      <c r="N180" s="311"/>
      <c r="O180" s="313">
        <f t="shared" si="90"/>
        <v>0</v>
      </c>
    </row>
    <row r="181" spans="1:15" s="303" customFormat="1">
      <c r="A181" s="329" t="s">
        <v>816</v>
      </c>
      <c r="B181" s="299" t="s">
        <v>116</v>
      </c>
      <c r="C181" s="335"/>
      <c r="D181" s="299"/>
      <c r="E181" s="301"/>
      <c r="F181" s="301"/>
      <c r="G181" s="316"/>
      <c r="H181" s="317"/>
      <c r="I181" s="318">
        <f>SUM(I173:I180)</f>
        <v>378.58</v>
      </c>
      <c r="J181" s="317"/>
      <c r="K181" s="319">
        <f>O180</f>
        <v>0</v>
      </c>
      <c r="L181" s="317"/>
      <c r="M181" s="320">
        <f>SUM(M173:M180)</f>
        <v>378.58</v>
      </c>
      <c r="N181" s="320">
        <f>SUM(N173:N180)</f>
        <v>0</v>
      </c>
      <c r="O181" s="320">
        <f>SUM(O173:O180)</f>
        <v>0</v>
      </c>
    </row>
    <row r="182" spans="1:15" s="303" customFormat="1">
      <c r="A182" s="299"/>
      <c r="B182" s="299" t="s">
        <v>405</v>
      </c>
      <c r="C182" s="300"/>
      <c r="D182" s="300"/>
      <c r="E182" s="300"/>
      <c r="F182" s="300"/>
      <c r="G182" s="301"/>
      <c r="H182" s="301"/>
      <c r="I182" s="301"/>
      <c r="J182" s="301"/>
      <c r="K182" s="301"/>
      <c r="L182" s="301"/>
      <c r="M182" s="301"/>
      <c r="N182" s="301"/>
      <c r="O182" s="302"/>
    </row>
    <row r="183" spans="1:15" s="303" customFormat="1" ht="24">
      <c r="A183" s="304">
        <f>MAX(A176:A182)+1</f>
        <v>145</v>
      </c>
      <c r="B183" s="305" t="s">
        <v>883</v>
      </c>
      <c r="C183" s="336" t="s">
        <v>709</v>
      </c>
      <c r="D183" s="306" t="s">
        <v>105</v>
      </c>
      <c r="E183" s="307" t="s">
        <v>827</v>
      </c>
      <c r="F183" s="308" t="s">
        <v>839</v>
      </c>
      <c r="G183" s="309">
        <v>1</v>
      </c>
      <c r="H183" s="308">
        <v>1</v>
      </c>
      <c r="I183" s="308">
        <v>229.05</v>
      </c>
      <c r="J183" s="310"/>
      <c r="K183" s="311"/>
      <c r="L183" s="311"/>
      <c r="M183" s="312">
        <f>I183*H183*G183</f>
        <v>229.05</v>
      </c>
      <c r="N183" s="312">
        <f t="shared" ref="N183:N188" si="94">IF(J183,G183*H183*I183/J183,0)</f>
        <v>0</v>
      </c>
      <c r="O183" s="313">
        <f t="shared" ref="O183:O189" si="95">IF(COUNTA(J183)=COUNTA(H183),(I183*H183/J183)*SVS_GLR,IF(COUNTA(K183)=COUNTA(H183),ROUND(H183*K183,2),0))</f>
        <v>0</v>
      </c>
    </row>
    <row r="184" spans="1:15" s="303" customFormat="1" ht="24">
      <c r="A184" s="304">
        <f>MAX(A183:A183)+1</f>
        <v>146</v>
      </c>
      <c r="B184" s="305" t="s">
        <v>884</v>
      </c>
      <c r="C184" s="336" t="s">
        <v>709</v>
      </c>
      <c r="D184" s="306" t="s">
        <v>105</v>
      </c>
      <c r="E184" s="307" t="s">
        <v>827</v>
      </c>
      <c r="F184" s="308" t="s">
        <v>839</v>
      </c>
      <c r="G184" s="309">
        <v>1</v>
      </c>
      <c r="H184" s="308">
        <v>1</v>
      </c>
      <c r="I184" s="308">
        <v>11.84</v>
      </c>
      <c r="J184" s="310"/>
      <c r="K184" s="311"/>
      <c r="L184" s="311"/>
      <c r="M184" s="312">
        <f>I184*H184*G184</f>
        <v>11.84</v>
      </c>
      <c r="N184" s="312">
        <f t="shared" si="94"/>
        <v>0</v>
      </c>
      <c r="O184" s="313">
        <f t="shared" si="95"/>
        <v>0</v>
      </c>
    </row>
    <row r="185" spans="1:15" s="303" customFormat="1" ht="24">
      <c r="A185" s="304">
        <f>MAX(A183:A184)+1</f>
        <v>147</v>
      </c>
      <c r="B185" s="305" t="s">
        <v>885</v>
      </c>
      <c r="C185" s="336" t="s">
        <v>709</v>
      </c>
      <c r="D185" s="306" t="s">
        <v>105</v>
      </c>
      <c r="E185" s="307" t="s">
        <v>833</v>
      </c>
      <c r="F185" s="308" t="s">
        <v>839</v>
      </c>
      <c r="G185" s="309">
        <v>1</v>
      </c>
      <c r="H185" s="308">
        <v>1</v>
      </c>
      <c r="I185" s="308">
        <v>10.99</v>
      </c>
      <c r="J185" s="310"/>
      <c r="K185" s="311"/>
      <c r="L185" s="311"/>
      <c r="M185" s="312">
        <f t="shared" ref="M185:M188" si="96">I185*H185*G185</f>
        <v>10.99</v>
      </c>
      <c r="N185" s="312">
        <f t="shared" si="94"/>
        <v>0</v>
      </c>
      <c r="O185" s="313">
        <f t="shared" si="95"/>
        <v>0</v>
      </c>
    </row>
    <row r="186" spans="1:15" s="303" customFormat="1" ht="24">
      <c r="A186" s="304">
        <f>MAX(A183:A185)+1</f>
        <v>148</v>
      </c>
      <c r="B186" s="305" t="s">
        <v>883</v>
      </c>
      <c r="C186" s="336" t="s">
        <v>709</v>
      </c>
      <c r="D186" s="306" t="s">
        <v>105</v>
      </c>
      <c r="E186" s="307" t="s">
        <v>827</v>
      </c>
      <c r="F186" s="308" t="s">
        <v>839</v>
      </c>
      <c r="G186" s="309">
        <v>1</v>
      </c>
      <c r="H186" s="308">
        <v>1</v>
      </c>
      <c r="I186" s="308">
        <v>277.77999999999997</v>
      </c>
      <c r="J186" s="310"/>
      <c r="K186" s="311"/>
      <c r="L186" s="311"/>
      <c r="M186" s="312">
        <f t="shared" si="96"/>
        <v>277.77999999999997</v>
      </c>
      <c r="N186" s="312">
        <f t="shared" si="94"/>
        <v>0</v>
      </c>
      <c r="O186" s="313">
        <f t="shared" si="95"/>
        <v>0</v>
      </c>
    </row>
    <row r="187" spans="1:15" s="303" customFormat="1" ht="24">
      <c r="A187" s="304">
        <f>MAX(A183:A186)+1</f>
        <v>149</v>
      </c>
      <c r="B187" s="305" t="s">
        <v>883</v>
      </c>
      <c r="C187" s="336" t="s">
        <v>709</v>
      </c>
      <c r="D187" s="306" t="s">
        <v>108</v>
      </c>
      <c r="E187" s="307" t="s">
        <v>833</v>
      </c>
      <c r="F187" s="308" t="s">
        <v>839</v>
      </c>
      <c r="G187" s="309">
        <v>1</v>
      </c>
      <c r="H187" s="308">
        <v>1</v>
      </c>
      <c r="I187" s="308">
        <v>12.17</v>
      </c>
      <c r="J187" s="310"/>
      <c r="K187" s="311"/>
      <c r="L187" s="311"/>
      <c r="M187" s="312">
        <f t="shared" si="96"/>
        <v>12.17</v>
      </c>
      <c r="N187" s="312">
        <f t="shared" si="94"/>
        <v>0</v>
      </c>
      <c r="O187" s="313">
        <f t="shared" si="95"/>
        <v>0</v>
      </c>
    </row>
    <row r="188" spans="1:15" s="303" customFormat="1" ht="24">
      <c r="A188" s="304">
        <f t="shared" ref="A188" si="97">MAX(A185:A187)+1</f>
        <v>150</v>
      </c>
      <c r="B188" s="305" t="s">
        <v>884</v>
      </c>
      <c r="C188" s="336" t="s">
        <v>709</v>
      </c>
      <c r="D188" s="306" t="s">
        <v>108</v>
      </c>
      <c r="E188" s="307" t="s">
        <v>107</v>
      </c>
      <c r="F188" s="308" t="s">
        <v>839</v>
      </c>
      <c r="G188" s="309">
        <v>1</v>
      </c>
      <c r="H188" s="308">
        <v>1</v>
      </c>
      <c r="I188" s="308">
        <v>4.1399999999999997</v>
      </c>
      <c r="J188" s="310"/>
      <c r="K188" s="311"/>
      <c r="L188" s="311"/>
      <c r="M188" s="312">
        <f t="shared" si="96"/>
        <v>4.1399999999999997</v>
      </c>
      <c r="N188" s="312">
        <f t="shared" si="94"/>
        <v>0</v>
      </c>
      <c r="O188" s="313">
        <f t="shared" si="95"/>
        <v>0</v>
      </c>
    </row>
    <row r="189" spans="1:15" s="303" customFormat="1" ht="24" customHeight="1">
      <c r="A189" s="304">
        <f>MAX(A183:A188)+1</f>
        <v>151</v>
      </c>
      <c r="B189" s="276" t="str">
        <f>B182</f>
        <v>Sporthalle Grauhalde</v>
      </c>
      <c r="C189" s="334"/>
      <c r="D189" s="394" t="s">
        <v>815</v>
      </c>
      <c r="E189" s="395"/>
      <c r="F189" s="314"/>
      <c r="G189" s="314"/>
      <c r="H189" s="308">
        <v>1</v>
      </c>
      <c r="I189" s="314"/>
      <c r="J189" s="314"/>
      <c r="K189" s="315"/>
      <c r="L189" s="311"/>
      <c r="M189" s="311"/>
      <c r="N189" s="311"/>
      <c r="O189" s="313">
        <f t="shared" si="95"/>
        <v>0</v>
      </c>
    </row>
    <row r="190" spans="1:15" s="303" customFormat="1">
      <c r="A190" s="329" t="s">
        <v>816</v>
      </c>
      <c r="B190" s="299" t="s">
        <v>116</v>
      </c>
      <c r="C190" s="335"/>
      <c r="D190" s="299"/>
      <c r="E190" s="301"/>
      <c r="F190" s="301"/>
      <c r="G190" s="316"/>
      <c r="H190" s="317"/>
      <c r="I190" s="318">
        <f>SUM(I183:I189)</f>
        <v>545.96999999999991</v>
      </c>
      <c r="J190" s="317"/>
      <c r="K190" s="319">
        <f>O189</f>
        <v>0</v>
      </c>
      <c r="L190" s="317"/>
      <c r="M190" s="320">
        <f>SUM(M183:M189)</f>
        <v>545.96999999999991</v>
      </c>
      <c r="N190" s="320">
        <f>SUM(N183:N189)</f>
        <v>0</v>
      </c>
      <c r="O190" s="320">
        <f>SUM(O183:O189)</f>
        <v>0</v>
      </c>
    </row>
    <row r="191" spans="1:15" s="303" customFormat="1">
      <c r="A191" s="299"/>
      <c r="B191" s="299" t="s">
        <v>665</v>
      </c>
      <c r="C191" s="300"/>
      <c r="D191" s="300"/>
      <c r="E191" s="300"/>
      <c r="F191" s="300"/>
      <c r="G191" s="301"/>
      <c r="H191" s="301"/>
      <c r="I191" s="301"/>
      <c r="J191" s="301"/>
      <c r="K191" s="301"/>
      <c r="L191" s="301"/>
      <c r="M191" s="301"/>
      <c r="N191" s="301"/>
      <c r="O191" s="302"/>
    </row>
    <row r="192" spans="1:15" s="303" customFormat="1" ht="24">
      <c r="A192" s="304">
        <f t="shared" ref="A192" si="98">MAX(A186:A191)+1</f>
        <v>152</v>
      </c>
      <c r="B192" s="339" t="s">
        <v>144</v>
      </c>
      <c r="C192" s="336" t="s">
        <v>709</v>
      </c>
      <c r="D192" s="306" t="s">
        <v>105</v>
      </c>
      <c r="E192" s="307" t="s">
        <v>827</v>
      </c>
      <c r="F192" s="308" t="s">
        <v>839</v>
      </c>
      <c r="G192" s="309">
        <v>1</v>
      </c>
      <c r="H192" s="308">
        <v>1</v>
      </c>
      <c r="I192" s="308">
        <v>78.78</v>
      </c>
      <c r="J192" s="310"/>
      <c r="K192" s="311"/>
      <c r="L192" s="311"/>
      <c r="M192" s="312">
        <f>I192*H192*G192</f>
        <v>78.78</v>
      </c>
      <c r="N192" s="312">
        <f t="shared" ref="N192:N200" si="99">IF(J192,G192*H192*I192/J192,0)</f>
        <v>0</v>
      </c>
      <c r="O192" s="313">
        <f t="shared" ref="O192:O201" si="100">IF(COUNTA(J192)=COUNTA(H192),(I192*H192/J192)*SVS_GLR,IF(COUNTA(K192)=COUNTA(H192),ROUND(H192*K192,2),0))</f>
        <v>0</v>
      </c>
    </row>
    <row r="193" spans="1:15" s="303" customFormat="1" ht="24">
      <c r="A193" s="304">
        <f>MAX(A192:A192)+1</f>
        <v>153</v>
      </c>
      <c r="B193" s="305" t="s">
        <v>886</v>
      </c>
      <c r="C193" s="336" t="s">
        <v>709</v>
      </c>
      <c r="D193" s="306" t="s">
        <v>105</v>
      </c>
      <c r="E193" s="307" t="s">
        <v>827</v>
      </c>
      <c r="F193" s="308" t="s">
        <v>839</v>
      </c>
      <c r="G193" s="309">
        <v>1</v>
      </c>
      <c r="H193" s="308">
        <v>1</v>
      </c>
      <c r="I193" s="308">
        <v>35.21</v>
      </c>
      <c r="J193" s="310"/>
      <c r="K193" s="311"/>
      <c r="L193" s="311"/>
      <c r="M193" s="312">
        <f>I193*H193*G193</f>
        <v>35.21</v>
      </c>
      <c r="N193" s="312">
        <f t="shared" si="99"/>
        <v>0</v>
      </c>
      <c r="O193" s="313">
        <f t="shared" si="100"/>
        <v>0</v>
      </c>
    </row>
    <row r="194" spans="1:15" s="303" customFormat="1" ht="24">
      <c r="A194" s="304">
        <f>MAX(A192:A193)+1</f>
        <v>154</v>
      </c>
      <c r="B194" s="305" t="s">
        <v>887</v>
      </c>
      <c r="C194" s="336" t="s">
        <v>709</v>
      </c>
      <c r="D194" s="306" t="s">
        <v>105</v>
      </c>
      <c r="E194" s="307" t="s">
        <v>827</v>
      </c>
      <c r="F194" s="308" t="s">
        <v>839</v>
      </c>
      <c r="G194" s="309">
        <v>1</v>
      </c>
      <c r="H194" s="308">
        <v>1</v>
      </c>
      <c r="I194" s="308">
        <v>63.87</v>
      </c>
      <c r="J194" s="310"/>
      <c r="K194" s="311"/>
      <c r="L194" s="311"/>
      <c r="M194" s="312">
        <f t="shared" ref="M194:M200" si="101">I194*H194*G194</f>
        <v>63.87</v>
      </c>
      <c r="N194" s="312">
        <f t="shared" si="99"/>
        <v>0</v>
      </c>
      <c r="O194" s="313">
        <f t="shared" si="100"/>
        <v>0</v>
      </c>
    </row>
    <row r="195" spans="1:15" s="303" customFormat="1" ht="24">
      <c r="A195" s="304">
        <f>MAX(A192:A194)+1</f>
        <v>155</v>
      </c>
      <c r="B195" s="305" t="s">
        <v>888</v>
      </c>
      <c r="C195" s="336" t="s">
        <v>709</v>
      </c>
      <c r="D195" s="306" t="s">
        <v>105</v>
      </c>
      <c r="E195" s="307" t="s">
        <v>827</v>
      </c>
      <c r="F195" s="308" t="s">
        <v>839</v>
      </c>
      <c r="G195" s="309">
        <v>1</v>
      </c>
      <c r="H195" s="308">
        <v>1</v>
      </c>
      <c r="I195" s="308">
        <v>155.59</v>
      </c>
      <c r="J195" s="310"/>
      <c r="K195" s="311"/>
      <c r="L195" s="311"/>
      <c r="M195" s="312">
        <f t="shared" si="101"/>
        <v>155.59</v>
      </c>
      <c r="N195" s="312">
        <f t="shared" si="99"/>
        <v>0</v>
      </c>
      <c r="O195" s="313">
        <f t="shared" si="100"/>
        <v>0</v>
      </c>
    </row>
    <row r="196" spans="1:15" s="303" customFormat="1" ht="24">
      <c r="A196" s="304">
        <f>MAX(A192:A195)+1</f>
        <v>156</v>
      </c>
      <c r="B196" s="305" t="s">
        <v>889</v>
      </c>
      <c r="C196" s="336" t="s">
        <v>709</v>
      </c>
      <c r="D196" s="306" t="s">
        <v>105</v>
      </c>
      <c r="E196" s="307" t="s">
        <v>827</v>
      </c>
      <c r="F196" s="308" t="s">
        <v>839</v>
      </c>
      <c r="G196" s="309">
        <v>1</v>
      </c>
      <c r="H196" s="308">
        <v>1</v>
      </c>
      <c r="I196" s="308">
        <v>51.38</v>
      </c>
      <c r="J196" s="310"/>
      <c r="K196" s="311"/>
      <c r="L196" s="311"/>
      <c r="M196" s="312">
        <f t="shared" si="101"/>
        <v>51.38</v>
      </c>
      <c r="N196" s="312">
        <f t="shared" si="99"/>
        <v>0</v>
      </c>
      <c r="O196" s="313">
        <f t="shared" si="100"/>
        <v>0</v>
      </c>
    </row>
    <row r="197" spans="1:15" s="303" customFormat="1" ht="24">
      <c r="A197" s="304">
        <f t="shared" ref="A197" si="102">MAX(A194:A196)+1</f>
        <v>157</v>
      </c>
      <c r="B197" s="305" t="s">
        <v>889</v>
      </c>
      <c r="C197" s="336" t="s">
        <v>709</v>
      </c>
      <c r="D197" s="306" t="s">
        <v>105</v>
      </c>
      <c r="E197" s="307" t="s">
        <v>827</v>
      </c>
      <c r="F197" s="308" t="s">
        <v>892</v>
      </c>
      <c r="G197" s="309">
        <v>1</v>
      </c>
      <c r="H197" s="308">
        <v>1</v>
      </c>
      <c r="I197" s="308">
        <v>34.950000000000003</v>
      </c>
      <c r="J197" s="310"/>
      <c r="K197" s="311"/>
      <c r="L197" s="311"/>
      <c r="M197" s="312">
        <f t="shared" si="101"/>
        <v>34.950000000000003</v>
      </c>
      <c r="N197" s="312">
        <f t="shared" si="99"/>
        <v>0</v>
      </c>
      <c r="O197" s="313">
        <f t="shared" si="100"/>
        <v>0</v>
      </c>
    </row>
    <row r="198" spans="1:15" s="303" customFormat="1" ht="24">
      <c r="A198" s="304">
        <f t="shared" ref="A198" si="103">MAX(A194:A197)+1</f>
        <v>158</v>
      </c>
      <c r="B198" s="305" t="s">
        <v>890</v>
      </c>
      <c r="C198" s="336" t="s">
        <v>709</v>
      </c>
      <c r="D198" s="306" t="s">
        <v>105</v>
      </c>
      <c r="E198" s="307" t="s">
        <v>827</v>
      </c>
      <c r="F198" s="308" t="s">
        <v>839</v>
      </c>
      <c r="G198" s="309">
        <v>1</v>
      </c>
      <c r="H198" s="308">
        <v>1</v>
      </c>
      <c r="I198" s="308">
        <v>113.22</v>
      </c>
      <c r="J198" s="310"/>
      <c r="K198" s="311"/>
      <c r="L198" s="311"/>
      <c r="M198" s="312">
        <f t="shared" si="101"/>
        <v>113.22</v>
      </c>
      <c r="N198" s="312">
        <f t="shared" si="99"/>
        <v>0</v>
      </c>
      <c r="O198" s="313">
        <f t="shared" si="100"/>
        <v>0</v>
      </c>
    </row>
    <row r="199" spans="1:15" s="303" customFormat="1" ht="24">
      <c r="A199" s="304">
        <f t="shared" ref="A199" si="104">MAX(A196:A198)+1</f>
        <v>159</v>
      </c>
      <c r="B199" s="305" t="s">
        <v>890</v>
      </c>
      <c r="C199" s="336" t="s">
        <v>709</v>
      </c>
      <c r="D199" s="306" t="s">
        <v>105</v>
      </c>
      <c r="E199" s="307" t="s">
        <v>827</v>
      </c>
      <c r="F199" s="308" t="s">
        <v>892</v>
      </c>
      <c r="G199" s="309">
        <v>1</v>
      </c>
      <c r="H199" s="308">
        <v>1</v>
      </c>
      <c r="I199" s="308">
        <v>31.7</v>
      </c>
      <c r="J199" s="310"/>
      <c r="K199" s="311"/>
      <c r="L199" s="311"/>
      <c r="M199" s="312">
        <f t="shared" si="101"/>
        <v>31.7</v>
      </c>
      <c r="N199" s="312">
        <f t="shared" si="99"/>
        <v>0</v>
      </c>
      <c r="O199" s="313">
        <f t="shared" si="100"/>
        <v>0</v>
      </c>
    </row>
    <row r="200" spans="1:15" s="303" customFormat="1" ht="24">
      <c r="A200" s="304">
        <f t="shared" ref="A200" si="105">MAX(A196:A199)+1</f>
        <v>160</v>
      </c>
      <c r="B200" s="305" t="s">
        <v>891</v>
      </c>
      <c r="C200" s="336" t="s">
        <v>709</v>
      </c>
      <c r="D200" s="306" t="s">
        <v>108</v>
      </c>
      <c r="E200" s="307" t="s">
        <v>833</v>
      </c>
      <c r="F200" s="308" t="s">
        <v>839</v>
      </c>
      <c r="G200" s="309">
        <v>1</v>
      </c>
      <c r="H200" s="308">
        <v>1</v>
      </c>
      <c r="I200" s="308">
        <v>55.99</v>
      </c>
      <c r="J200" s="310"/>
      <c r="K200" s="311"/>
      <c r="L200" s="311"/>
      <c r="M200" s="312">
        <f t="shared" si="101"/>
        <v>55.99</v>
      </c>
      <c r="N200" s="312">
        <f t="shared" si="99"/>
        <v>0</v>
      </c>
      <c r="O200" s="313">
        <f t="shared" si="100"/>
        <v>0</v>
      </c>
    </row>
    <row r="201" spans="1:15" s="303" customFormat="1" ht="24" customHeight="1">
      <c r="A201" s="304">
        <f>MAX(A192:A200)+1</f>
        <v>161</v>
      </c>
      <c r="B201" s="276" t="str">
        <f>B191</f>
        <v>Sporthalle Rainbrunnen</v>
      </c>
      <c r="C201" s="334"/>
      <c r="D201" s="394" t="s">
        <v>815</v>
      </c>
      <c r="E201" s="395"/>
      <c r="F201" s="314"/>
      <c r="G201" s="314"/>
      <c r="H201" s="308">
        <v>1</v>
      </c>
      <c r="I201" s="314"/>
      <c r="J201" s="314"/>
      <c r="K201" s="315"/>
      <c r="L201" s="311"/>
      <c r="M201" s="311"/>
      <c r="N201" s="311"/>
      <c r="O201" s="313">
        <f t="shared" si="100"/>
        <v>0</v>
      </c>
    </row>
    <row r="202" spans="1:15" s="303" customFormat="1">
      <c r="A202" s="329" t="s">
        <v>816</v>
      </c>
      <c r="B202" s="299" t="s">
        <v>116</v>
      </c>
      <c r="C202" s="335"/>
      <c r="D202" s="299"/>
      <c r="E202" s="301"/>
      <c r="F202" s="301"/>
      <c r="G202" s="316"/>
      <c r="H202" s="317"/>
      <c r="I202" s="318">
        <f>SUM(I192:I201)</f>
        <v>620.69000000000005</v>
      </c>
      <c r="J202" s="317"/>
      <c r="K202" s="319">
        <f>O201</f>
        <v>0</v>
      </c>
      <c r="L202" s="317"/>
      <c r="M202" s="320">
        <f>SUM(M192:M201)</f>
        <v>620.69000000000005</v>
      </c>
      <c r="N202" s="320">
        <f>SUM(N192:N201)</f>
        <v>0</v>
      </c>
      <c r="O202" s="320">
        <f>SUM(O192:O201)</f>
        <v>0</v>
      </c>
    </row>
    <row r="203" spans="1:15" s="303" customFormat="1">
      <c r="A203" s="299"/>
      <c r="B203" s="299" t="s">
        <v>893</v>
      </c>
      <c r="C203" s="300"/>
      <c r="D203" s="300"/>
      <c r="E203" s="300"/>
      <c r="F203" s="300"/>
      <c r="G203" s="301"/>
      <c r="H203" s="301"/>
      <c r="I203" s="301"/>
      <c r="J203" s="301"/>
      <c r="K203" s="301"/>
      <c r="L203" s="301"/>
      <c r="M203" s="301"/>
      <c r="N203" s="301"/>
      <c r="O203" s="302"/>
    </row>
    <row r="204" spans="1:15" s="303" customFormat="1" ht="24">
      <c r="A204" s="304">
        <f>MAX(A195:A203)+1</f>
        <v>162</v>
      </c>
      <c r="B204" s="305" t="s">
        <v>894</v>
      </c>
      <c r="C204" s="336" t="s">
        <v>868</v>
      </c>
      <c r="D204" s="306" t="s">
        <v>105</v>
      </c>
      <c r="E204" s="307" t="s">
        <v>106</v>
      </c>
      <c r="F204" s="308" t="s">
        <v>839</v>
      </c>
      <c r="G204" s="309">
        <v>1</v>
      </c>
      <c r="H204" s="308">
        <v>1</v>
      </c>
      <c r="I204" s="308">
        <v>36.880000000000003</v>
      </c>
      <c r="J204" s="310"/>
      <c r="K204" s="311"/>
      <c r="L204" s="311"/>
      <c r="M204" s="312">
        <f>I204*H204*G204</f>
        <v>36.880000000000003</v>
      </c>
      <c r="N204" s="312">
        <f t="shared" ref="N204:N217" si="106">IF(J204,G204*H204*I204/J204,0)</f>
        <v>0</v>
      </c>
      <c r="O204" s="313">
        <f t="shared" ref="O204:O218" si="107">IF(COUNTA(J204)=COUNTA(H204),(I204*H204/J204)*SVS_GLR,IF(COUNTA(K204)=COUNTA(H204),ROUND(H204*K204,2),0))</f>
        <v>0</v>
      </c>
    </row>
    <row r="205" spans="1:15" s="303" customFormat="1" ht="24">
      <c r="A205" s="304">
        <f>MAX(A204:A204)+1</f>
        <v>163</v>
      </c>
      <c r="B205" s="305" t="s">
        <v>894</v>
      </c>
      <c r="C205" s="336" t="s">
        <v>868</v>
      </c>
      <c r="D205" s="306" t="s">
        <v>105</v>
      </c>
      <c r="E205" s="307" t="s">
        <v>827</v>
      </c>
      <c r="F205" s="308" t="s">
        <v>839</v>
      </c>
      <c r="G205" s="309">
        <v>1</v>
      </c>
      <c r="H205" s="308">
        <v>1</v>
      </c>
      <c r="I205" s="308">
        <v>2.23</v>
      </c>
      <c r="J205" s="310"/>
      <c r="K205" s="311"/>
      <c r="L205" s="311"/>
      <c r="M205" s="312">
        <f>I205*H205*G205</f>
        <v>2.23</v>
      </c>
      <c r="N205" s="312">
        <f t="shared" si="106"/>
        <v>0</v>
      </c>
      <c r="O205" s="313">
        <f t="shared" si="107"/>
        <v>0</v>
      </c>
    </row>
    <row r="206" spans="1:15" s="303" customFormat="1" ht="24">
      <c r="A206" s="304">
        <f>MAX(A204:A205)+1</f>
        <v>164</v>
      </c>
      <c r="B206" s="305" t="s">
        <v>894</v>
      </c>
      <c r="C206" s="336" t="s">
        <v>834</v>
      </c>
      <c r="D206" s="306" t="s">
        <v>105</v>
      </c>
      <c r="E206" s="307" t="s">
        <v>106</v>
      </c>
      <c r="F206" s="308" t="s">
        <v>839</v>
      </c>
      <c r="G206" s="309">
        <v>1</v>
      </c>
      <c r="H206" s="308">
        <v>1</v>
      </c>
      <c r="I206" s="308">
        <v>34.94</v>
      </c>
      <c r="J206" s="310"/>
      <c r="K206" s="311"/>
      <c r="L206" s="311"/>
      <c r="M206" s="312">
        <f t="shared" ref="M206:M217" si="108">I206*H206*G206</f>
        <v>34.94</v>
      </c>
      <c r="N206" s="312">
        <f t="shared" si="106"/>
        <v>0</v>
      </c>
      <c r="O206" s="313">
        <f t="shared" si="107"/>
        <v>0</v>
      </c>
    </row>
    <row r="207" spans="1:15" s="303" customFormat="1" ht="24">
      <c r="A207" s="304">
        <f>MAX(A204:A206)+1</f>
        <v>165</v>
      </c>
      <c r="B207" s="305" t="s">
        <v>894</v>
      </c>
      <c r="C207" s="336" t="s">
        <v>868</v>
      </c>
      <c r="D207" s="306" t="s">
        <v>105</v>
      </c>
      <c r="E207" s="307" t="s">
        <v>106</v>
      </c>
      <c r="F207" s="308" t="s">
        <v>839</v>
      </c>
      <c r="G207" s="309">
        <v>1</v>
      </c>
      <c r="H207" s="308">
        <v>1</v>
      </c>
      <c r="I207" s="308">
        <v>1.9</v>
      </c>
      <c r="J207" s="310"/>
      <c r="K207" s="311"/>
      <c r="L207" s="311"/>
      <c r="M207" s="312">
        <f t="shared" si="108"/>
        <v>1.9</v>
      </c>
      <c r="N207" s="312">
        <f t="shared" si="106"/>
        <v>0</v>
      </c>
      <c r="O207" s="313">
        <f t="shared" si="107"/>
        <v>0</v>
      </c>
    </row>
    <row r="208" spans="1:15" s="303" customFormat="1" ht="24">
      <c r="A208" s="304">
        <f>MAX(A204:A207)+1</f>
        <v>166</v>
      </c>
      <c r="B208" s="305" t="s">
        <v>894</v>
      </c>
      <c r="C208" s="336" t="s">
        <v>834</v>
      </c>
      <c r="D208" s="306" t="s">
        <v>105</v>
      </c>
      <c r="E208" s="307" t="s">
        <v>106</v>
      </c>
      <c r="F208" s="308" t="s">
        <v>839</v>
      </c>
      <c r="G208" s="309">
        <v>1</v>
      </c>
      <c r="H208" s="308">
        <v>1</v>
      </c>
      <c r="I208" s="308">
        <v>27.23</v>
      </c>
      <c r="J208" s="310"/>
      <c r="K208" s="311"/>
      <c r="L208" s="311"/>
      <c r="M208" s="312">
        <f t="shared" si="108"/>
        <v>27.23</v>
      </c>
      <c r="N208" s="312">
        <f t="shared" si="106"/>
        <v>0</v>
      </c>
      <c r="O208" s="313">
        <f t="shared" si="107"/>
        <v>0</v>
      </c>
    </row>
    <row r="209" spans="1:15" s="303" customFormat="1" ht="24">
      <c r="A209" s="304">
        <f t="shared" ref="A209" si="109">MAX(A206:A208)+1</f>
        <v>167</v>
      </c>
      <c r="B209" s="305" t="s">
        <v>894</v>
      </c>
      <c r="C209" s="336" t="s">
        <v>709</v>
      </c>
      <c r="D209" s="306" t="s">
        <v>105</v>
      </c>
      <c r="E209" s="307" t="s">
        <v>106</v>
      </c>
      <c r="F209" s="308" t="s">
        <v>839</v>
      </c>
      <c r="G209" s="309">
        <v>1</v>
      </c>
      <c r="H209" s="308">
        <v>1</v>
      </c>
      <c r="I209" s="308">
        <v>37.17</v>
      </c>
      <c r="J209" s="310"/>
      <c r="K209" s="311"/>
      <c r="L209" s="311"/>
      <c r="M209" s="312">
        <f t="shared" si="108"/>
        <v>37.17</v>
      </c>
      <c r="N209" s="312">
        <f t="shared" si="106"/>
        <v>0</v>
      </c>
      <c r="O209" s="313">
        <f t="shared" si="107"/>
        <v>0</v>
      </c>
    </row>
    <row r="210" spans="1:15" s="303" customFormat="1" ht="24">
      <c r="A210" s="304">
        <f t="shared" ref="A210" si="110">MAX(A206:A209)+1</f>
        <v>168</v>
      </c>
      <c r="B210" s="305" t="s">
        <v>894</v>
      </c>
      <c r="C210" s="336" t="s">
        <v>709</v>
      </c>
      <c r="D210" s="306" t="s">
        <v>105</v>
      </c>
      <c r="E210" s="307" t="s">
        <v>833</v>
      </c>
      <c r="F210" s="308" t="s">
        <v>839</v>
      </c>
      <c r="G210" s="309">
        <v>1</v>
      </c>
      <c r="H210" s="308">
        <v>1</v>
      </c>
      <c r="I210" s="308">
        <v>3.23</v>
      </c>
      <c r="J210" s="310"/>
      <c r="K210" s="311"/>
      <c r="L210" s="311"/>
      <c r="M210" s="312">
        <f t="shared" si="108"/>
        <v>3.23</v>
      </c>
      <c r="N210" s="312">
        <f t="shared" si="106"/>
        <v>0</v>
      </c>
      <c r="O210" s="313">
        <f t="shared" si="107"/>
        <v>0</v>
      </c>
    </row>
    <row r="211" spans="1:15" s="303" customFormat="1" ht="24">
      <c r="A211" s="304">
        <f t="shared" ref="A211" si="111">MAX(A208:A210)+1</f>
        <v>169</v>
      </c>
      <c r="B211" s="305" t="s">
        <v>895</v>
      </c>
      <c r="C211" s="336" t="s">
        <v>709</v>
      </c>
      <c r="D211" s="306" t="s">
        <v>105</v>
      </c>
      <c r="E211" s="307" t="s">
        <v>106</v>
      </c>
      <c r="F211" s="308" t="s">
        <v>839</v>
      </c>
      <c r="G211" s="309">
        <v>1</v>
      </c>
      <c r="H211" s="308">
        <v>1</v>
      </c>
      <c r="I211" s="308">
        <v>17.989999999999998</v>
      </c>
      <c r="J211" s="310"/>
      <c r="K211" s="311"/>
      <c r="L211" s="311"/>
      <c r="M211" s="312">
        <f t="shared" si="108"/>
        <v>17.989999999999998</v>
      </c>
      <c r="N211" s="312">
        <f t="shared" si="106"/>
        <v>0</v>
      </c>
      <c r="O211" s="313">
        <f t="shared" si="107"/>
        <v>0</v>
      </c>
    </row>
    <row r="212" spans="1:15" s="303" customFormat="1" ht="24">
      <c r="A212" s="304">
        <f t="shared" ref="A212" si="112">MAX(A208:A211)+1</f>
        <v>170</v>
      </c>
      <c r="B212" s="305" t="s">
        <v>895</v>
      </c>
      <c r="C212" s="336" t="s">
        <v>709</v>
      </c>
      <c r="D212" s="306" t="s">
        <v>105</v>
      </c>
      <c r="E212" s="307" t="s">
        <v>827</v>
      </c>
      <c r="F212" s="308" t="s">
        <v>839</v>
      </c>
      <c r="G212" s="309">
        <v>1</v>
      </c>
      <c r="H212" s="308">
        <v>1</v>
      </c>
      <c r="I212" s="308">
        <v>16.47</v>
      </c>
      <c r="J212" s="310"/>
      <c r="K212" s="311"/>
      <c r="L212" s="311"/>
      <c r="M212" s="312">
        <f t="shared" si="108"/>
        <v>16.47</v>
      </c>
      <c r="N212" s="312">
        <f t="shared" si="106"/>
        <v>0</v>
      </c>
      <c r="O212" s="313">
        <f t="shared" si="107"/>
        <v>0</v>
      </c>
    </row>
    <row r="213" spans="1:15" s="303" customFormat="1" ht="24">
      <c r="A213" s="304">
        <f t="shared" ref="A213" si="113">MAX(A210:A212)+1</f>
        <v>171</v>
      </c>
      <c r="B213" s="305" t="s">
        <v>896</v>
      </c>
      <c r="C213" s="336" t="s">
        <v>834</v>
      </c>
      <c r="D213" s="306" t="s">
        <v>105</v>
      </c>
      <c r="E213" s="307" t="s">
        <v>106</v>
      </c>
      <c r="F213" s="308" t="s">
        <v>839</v>
      </c>
      <c r="G213" s="309">
        <v>1</v>
      </c>
      <c r="H213" s="308">
        <v>1</v>
      </c>
      <c r="I213" s="308">
        <v>32.07</v>
      </c>
      <c r="J213" s="310"/>
      <c r="K213" s="311"/>
      <c r="L213" s="311"/>
      <c r="M213" s="312">
        <f t="shared" si="108"/>
        <v>32.07</v>
      </c>
      <c r="N213" s="312">
        <f t="shared" si="106"/>
        <v>0</v>
      </c>
      <c r="O213" s="313">
        <f t="shared" si="107"/>
        <v>0</v>
      </c>
    </row>
    <row r="214" spans="1:15" s="303" customFormat="1" ht="24">
      <c r="A214" s="304">
        <f t="shared" ref="A214" si="114">MAX(A210:A213)+1</f>
        <v>172</v>
      </c>
      <c r="B214" s="305" t="s">
        <v>896</v>
      </c>
      <c r="C214" s="336" t="s">
        <v>868</v>
      </c>
      <c r="D214" s="306" t="s">
        <v>105</v>
      </c>
      <c r="E214" s="307" t="s">
        <v>827</v>
      </c>
      <c r="F214" s="308" t="s">
        <v>839</v>
      </c>
      <c r="G214" s="309">
        <v>1</v>
      </c>
      <c r="H214" s="308">
        <v>1</v>
      </c>
      <c r="I214" s="308">
        <v>3.84</v>
      </c>
      <c r="J214" s="310"/>
      <c r="K214" s="311"/>
      <c r="L214" s="311"/>
      <c r="M214" s="312">
        <f t="shared" si="108"/>
        <v>3.84</v>
      </c>
      <c r="N214" s="312">
        <f t="shared" si="106"/>
        <v>0</v>
      </c>
      <c r="O214" s="313">
        <f t="shared" si="107"/>
        <v>0</v>
      </c>
    </row>
    <row r="215" spans="1:15" s="303" customFormat="1" ht="24">
      <c r="A215" s="304">
        <f t="shared" ref="A215" si="115">MAX(A212:A214)+1</f>
        <v>173</v>
      </c>
      <c r="B215" s="305" t="s">
        <v>895</v>
      </c>
      <c r="C215" s="336" t="s">
        <v>868</v>
      </c>
      <c r="D215" s="306" t="s">
        <v>105</v>
      </c>
      <c r="E215" s="307" t="s">
        <v>106</v>
      </c>
      <c r="F215" s="308" t="s">
        <v>839</v>
      </c>
      <c r="G215" s="309">
        <v>1</v>
      </c>
      <c r="H215" s="308">
        <v>1</v>
      </c>
      <c r="I215" s="308">
        <v>18.37</v>
      </c>
      <c r="J215" s="310"/>
      <c r="K215" s="311"/>
      <c r="L215" s="311"/>
      <c r="M215" s="312">
        <f t="shared" si="108"/>
        <v>18.37</v>
      </c>
      <c r="N215" s="312">
        <f t="shared" si="106"/>
        <v>0</v>
      </c>
      <c r="O215" s="313">
        <f t="shared" si="107"/>
        <v>0</v>
      </c>
    </row>
    <row r="216" spans="1:15" s="303" customFormat="1" ht="24">
      <c r="A216" s="304">
        <f t="shared" ref="A216" si="116">MAX(A212:A215)+1</f>
        <v>174</v>
      </c>
      <c r="B216" s="305" t="s">
        <v>895</v>
      </c>
      <c r="C216" s="336" t="s">
        <v>897</v>
      </c>
      <c r="D216" s="306" t="s">
        <v>105</v>
      </c>
      <c r="E216" s="307" t="s">
        <v>106</v>
      </c>
      <c r="F216" s="308" t="s">
        <v>839</v>
      </c>
      <c r="G216" s="309">
        <v>1</v>
      </c>
      <c r="H216" s="308">
        <v>1</v>
      </c>
      <c r="I216" s="308">
        <v>11.58</v>
      </c>
      <c r="J216" s="310"/>
      <c r="K216" s="311"/>
      <c r="L216" s="311"/>
      <c r="M216" s="312">
        <f t="shared" si="108"/>
        <v>11.58</v>
      </c>
      <c r="N216" s="312">
        <f t="shared" si="106"/>
        <v>0</v>
      </c>
      <c r="O216" s="313">
        <f t="shared" si="107"/>
        <v>0</v>
      </c>
    </row>
    <row r="217" spans="1:15" s="303" customFormat="1" ht="24">
      <c r="A217" s="304">
        <f t="shared" ref="A217" si="117">MAX(A214:A216)+1</f>
        <v>175</v>
      </c>
      <c r="B217" s="305" t="s">
        <v>895</v>
      </c>
      <c r="C217" s="336" t="s">
        <v>897</v>
      </c>
      <c r="D217" s="306" t="s">
        <v>105</v>
      </c>
      <c r="E217" s="307" t="s">
        <v>827</v>
      </c>
      <c r="F217" s="308" t="s">
        <v>839</v>
      </c>
      <c r="G217" s="309">
        <v>1</v>
      </c>
      <c r="H217" s="308">
        <v>1</v>
      </c>
      <c r="I217" s="308">
        <v>1.28</v>
      </c>
      <c r="J217" s="310"/>
      <c r="K217" s="311"/>
      <c r="L217" s="311"/>
      <c r="M217" s="312">
        <f t="shared" si="108"/>
        <v>1.28</v>
      </c>
      <c r="N217" s="312">
        <f t="shared" si="106"/>
        <v>0</v>
      </c>
      <c r="O217" s="313">
        <f t="shared" si="107"/>
        <v>0</v>
      </c>
    </row>
    <row r="218" spans="1:15" s="303" customFormat="1" ht="24" customHeight="1">
      <c r="A218" s="304">
        <f>MAX(A204:A217)+1</f>
        <v>176</v>
      </c>
      <c r="B218" s="276" t="str">
        <f>B203</f>
        <v>Stadtmuseum</v>
      </c>
      <c r="C218" s="334"/>
      <c r="D218" s="394" t="s">
        <v>815</v>
      </c>
      <c r="E218" s="395"/>
      <c r="F218" s="314"/>
      <c r="G218" s="314"/>
      <c r="H218" s="308">
        <v>1</v>
      </c>
      <c r="I218" s="314"/>
      <c r="J218" s="314"/>
      <c r="K218" s="315"/>
      <c r="L218" s="311"/>
      <c r="M218" s="311"/>
      <c r="N218" s="311"/>
      <c r="O218" s="313">
        <f t="shared" si="107"/>
        <v>0</v>
      </c>
    </row>
    <row r="219" spans="1:15" s="303" customFormat="1">
      <c r="A219" s="329" t="s">
        <v>816</v>
      </c>
      <c r="B219" s="299" t="s">
        <v>116</v>
      </c>
      <c r="C219" s="335"/>
      <c r="D219" s="299"/>
      <c r="E219" s="301"/>
      <c r="F219" s="301"/>
      <c r="G219" s="316"/>
      <c r="H219" s="317"/>
      <c r="I219" s="318">
        <f>SUM(I204:I218)</f>
        <v>245.18000000000004</v>
      </c>
      <c r="J219" s="317"/>
      <c r="K219" s="319">
        <f>O218</f>
        <v>0</v>
      </c>
      <c r="L219" s="317"/>
      <c r="M219" s="320">
        <f>SUM(M204:M218)</f>
        <v>245.18000000000004</v>
      </c>
      <c r="N219" s="320">
        <f>SUM(N204:N218)</f>
        <v>0</v>
      </c>
      <c r="O219" s="320">
        <f>SUM(O204:O218)</f>
        <v>0</v>
      </c>
    </row>
    <row r="220" spans="1:15" s="303" customFormat="1">
      <c r="A220" s="299"/>
      <c r="B220" s="299" t="s">
        <v>898</v>
      </c>
      <c r="C220" s="300"/>
      <c r="D220" s="300"/>
      <c r="E220" s="300"/>
      <c r="F220" s="300"/>
      <c r="G220" s="301"/>
      <c r="H220" s="301"/>
      <c r="I220" s="301"/>
      <c r="J220" s="301"/>
      <c r="K220" s="301"/>
      <c r="L220" s="301"/>
      <c r="M220" s="301"/>
      <c r="N220" s="301"/>
      <c r="O220" s="302"/>
    </row>
    <row r="221" spans="1:15" s="303" customFormat="1" ht="24">
      <c r="A221" s="304">
        <f>MAX(A207:A220)+1</f>
        <v>177</v>
      </c>
      <c r="B221" s="305" t="s">
        <v>899</v>
      </c>
      <c r="C221" s="336" t="s">
        <v>709</v>
      </c>
      <c r="D221" s="306" t="s">
        <v>105</v>
      </c>
      <c r="E221" s="307" t="s">
        <v>106</v>
      </c>
      <c r="F221" s="308" t="s">
        <v>839</v>
      </c>
      <c r="G221" s="309">
        <v>1</v>
      </c>
      <c r="H221" s="308">
        <v>1</v>
      </c>
      <c r="I221" s="308">
        <v>4.07</v>
      </c>
      <c r="J221" s="310"/>
      <c r="K221" s="311"/>
      <c r="L221" s="311"/>
      <c r="M221" s="312">
        <f>I221*H221*G221</f>
        <v>4.07</v>
      </c>
      <c r="N221" s="312">
        <f t="shared" ref="N221:N233" si="118">IF(J221,G221*H221*I221/J221,0)</f>
        <v>0</v>
      </c>
      <c r="O221" s="313">
        <f t="shared" ref="O221:O234" si="119">IF(COUNTA(J221)=COUNTA(H221),(I221*H221/J221)*SVS_GLR,IF(COUNTA(K221)=COUNTA(H221),ROUND(H221*K221,2),0))</f>
        <v>0</v>
      </c>
    </row>
    <row r="222" spans="1:15" s="303" customFormat="1" ht="24">
      <c r="A222" s="304">
        <f>MAX(A221:A221)+1</f>
        <v>178</v>
      </c>
      <c r="B222" s="305" t="s">
        <v>349</v>
      </c>
      <c r="C222" s="336" t="s">
        <v>709</v>
      </c>
      <c r="D222" s="306" t="s">
        <v>105</v>
      </c>
      <c r="E222" s="307" t="s">
        <v>833</v>
      </c>
      <c r="F222" s="308" t="s">
        <v>839</v>
      </c>
      <c r="G222" s="309">
        <v>1</v>
      </c>
      <c r="H222" s="308">
        <v>1</v>
      </c>
      <c r="I222" s="308">
        <v>82.45</v>
      </c>
      <c r="J222" s="310"/>
      <c r="K222" s="311"/>
      <c r="L222" s="311"/>
      <c r="M222" s="312">
        <f>I222*H222*G222</f>
        <v>82.45</v>
      </c>
      <c r="N222" s="312">
        <f t="shared" si="118"/>
        <v>0</v>
      </c>
      <c r="O222" s="313">
        <f t="shared" si="119"/>
        <v>0</v>
      </c>
    </row>
    <row r="223" spans="1:15" s="303" customFormat="1" ht="24">
      <c r="A223" s="304">
        <f>MAX(A221:A222)+1</f>
        <v>179</v>
      </c>
      <c r="B223" s="305" t="s">
        <v>147</v>
      </c>
      <c r="C223" s="336" t="s">
        <v>709</v>
      </c>
      <c r="D223" s="306" t="s">
        <v>105</v>
      </c>
      <c r="E223" s="307" t="s">
        <v>829</v>
      </c>
      <c r="F223" s="308" t="s">
        <v>839</v>
      </c>
      <c r="G223" s="309">
        <v>1</v>
      </c>
      <c r="H223" s="308">
        <v>1</v>
      </c>
      <c r="I223" s="308">
        <v>1.88</v>
      </c>
      <c r="J223" s="310"/>
      <c r="K223" s="311"/>
      <c r="L223" s="311"/>
      <c r="M223" s="312">
        <f t="shared" ref="M223:M233" si="120">I223*H223*G223</f>
        <v>1.88</v>
      </c>
      <c r="N223" s="312">
        <f t="shared" si="118"/>
        <v>0</v>
      </c>
      <c r="O223" s="313">
        <f t="shared" si="119"/>
        <v>0</v>
      </c>
    </row>
    <row r="224" spans="1:15" s="303" customFormat="1" ht="24">
      <c r="A224" s="304">
        <f>MAX(A221:A223)+1</f>
        <v>180</v>
      </c>
      <c r="B224" s="305" t="s">
        <v>147</v>
      </c>
      <c r="C224" s="336" t="s">
        <v>709</v>
      </c>
      <c r="D224" s="306" t="s">
        <v>105</v>
      </c>
      <c r="E224" s="307" t="s">
        <v>833</v>
      </c>
      <c r="F224" s="308" t="s">
        <v>839</v>
      </c>
      <c r="G224" s="309">
        <v>1</v>
      </c>
      <c r="H224" s="308">
        <v>1</v>
      </c>
      <c r="I224" s="308">
        <v>5.17</v>
      </c>
      <c r="J224" s="310"/>
      <c r="K224" s="311"/>
      <c r="L224" s="311"/>
      <c r="M224" s="312">
        <f t="shared" si="120"/>
        <v>5.17</v>
      </c>
      <c r="N224" s="312">
        <f t="shared" si="118"/>
        <v>0</v>
      </c>
      <c r="O224" s="313">
        <f t="shared" si="119"/>
        <v>0</v>
      </c>
    </row>
    <row r="225" spans="1:15" s="303" customFormat="1" ht="24">
      <c r="A225" s="304">
        <f>MAX(A221:A224)+1</f>
        <v>181</v>
      </c>
      <c r="B225" s="305" t="s">
        <v>409</v>
      </c>
      <c r="C225" s="336" t="s">
        <v>709</v>
      </c>
      <c r="D225" s="306" t="s">
        <v>105</v>
      </c>
      <c r="E225" s="307" t="s">
        <v>829</v>
      </c>
      <c r="F225" s="308" t="s">
        <v>839</v>
      </c>
      <c r="G225" s="309">
        <v>1</v>
      </c>
      <c r="H225" s="308">
        <v>1</v>
      </c>
      <c r="I225" s="308">
        <v>3.86</v>
      </c>
      <c r="J225" s="310"/>
      <c r="K225" s="311"/>
      <c r="L225" s="311"/>
      <c r="M225" s="312">
        <f t="shared" si="120"/>
        <v>3.86</v>
      </c>
      <c r="N225" s="312">
        <f t="shared" si="118"/>
        <v>0</v>
      </c>
      <c r="O225" s="313">
        <f t="shared" si="119"/>
        <v>0</v>
      </c>
    </row>
    <row r="226" spans="1:15" s="303" customFormat="1" ht="24">
      <c r="A226" s="304">
        <f t="shared" ref="A226" si="121">MAX(A223:A225)+1</f>
        <v>182</v>
      </c>
      <c r="B226" s="305" t="s">
        <v>409</v>
      </c>
      <c r="C226" s="336" t="s">
        <v>709</v>
      </c>
      <c r="D226" s="306" t="s">
        <v>105</v>
      </c>
      <c r="E226" s="307" t="s">
        <v>833</v>
      </c>
      <c r="F226" s="308" t="s">
        <v>839</v>
      </c>
      <c r="G226" s="309">
        <v>1</v>
      </c>
      <c r="H226" s="308">
        <v>1</v>
      </c>
      <c r="I226" s="308">
        <v>0.56000000000000005</v>
      </c>
      <c r="J226" s="310"/>
      <c r="K226" s="311"/>
      <c r="L226" s="311"/>
      <c r="M226" s="312">
        <f t="shared" si="120"/>
        <v>0.56000000000000005</v>
      </c>
      <c r="N226" s="312">
        <f t="shared" si="118"/>
        <v>0</v>
      </c>
      <c r="O226" s="313">
        <f t="shared" si="119"/>
        <v>0</v>
      </c>
    </row>
    <row r="227" spans="1:15" s="303" customFormat="1" ht="24">
      <c r="A227" s="304">
        <f t="shared" ref="A227" si="122">MAX(A223:A226)+1</f>
        <v>183</v>
      </c>
      <c r="B227" s="305" t="s">
        <v>82</v>
      </c>
      <c r="C227" s="336" t="s">
        <v>709</v>
      </c>
      <c r="D227" s="306" t="s">
        <v>105</v>
      </c>
      <c r="E227" s="307" t="s">
        <v>829</v>
      </c>
      <c r="F227" s="308" t="s">
        <v>839</v>
      </c>
      <c r="G227" s="309">
        <v>1</v>
      </c>
      <c r="H227" s="308">
        <v>1</v>
      </c>
      <c r="I227" s="308">
        <v>13</v>
      </c>
      <c r="J227" s="310"/>
      <c r="K227" s="311"/>
      <c r="L227" s="311"/>
      <c r="M227" s="312">
        <f t="shared" si="120"/>
        <v>13</v>
      </c>
      <c r="N227" s="312">
        <f t="shared" si="118"/>
        <v>0</v>
      </c>
      <c r="O227" s="313">
        <f t="shared" si="119"/>
        <v>0</v>
      </c>
    </row>
    <row r="228" spans="1:15" s="303" customFormat="1" ht="24">
      <c r="A228" s="304">
        <f t="shared" ref="A228" si="123">MAX(A225:A227)+1</f>
        <v>184</v>
      </c>
      <c r="B228" s="305" t="s">
        <v>82</v>
      </c>
      <c r="C228" s="336" t="s">
        <v>834</v>
      </c>
      <c r="D228" s="306" t="s">
        <v>105</v>
      </c>
      <c r="E228" s="307" t="s">
        <v>833</v>
      </c>
      <c r="F228" s="308" t="s">
        <v>839</v>
      </c>
      <c r="G228" s="309">
        <v>1</v>
      </c>
      <c r="H228" s="308">
        <v>1</v>
      </c>
      <c r="I228" s="308">
        <v>2</v>
      </c>
      <c r="J228" s="310"/>
      <c r="K228" s="311"/>
      <c r="L228" s="311"/>
      <c r="M228" s="312">
        <f t="shared" si="120"/>
        <v>2</v>
      </c>
      <c r="N228" s="312">
        <f t="shared" si="118"/>
        <v>0</v>
      </c>
      <c r="O228" s="313">
        <f t="shared" si="119"/>
        <v>0</v>
      </c>
    </row>
    <row r="229" spans="1:15" s="303" customFormat="1" ht="24">
      <c r="A229" s="304">
        <f t="shared" ref="A229" si="124">MAX(A225:A228)+1</f>
        <v>185</v>
      </c>
      <c r="B229" s="305" t="s">
        <v>386</v>
      </c>
      <c r="C229" s="336" t="s">
        <v>834</v>
      </c>
      <c r="D229" s="306" t="s">
        <v>105</v>
      </c>
      <c r="E229" s="307" t="s">
        <v>833</v>
      </c>
      <c r="F229" s="308" t="s">
        <v>839</v>
      </c>
      <c r="G229" s="309">
        <v>1</v>
      </c>
      <c r="H229" s="308">
        <v>1</v>
      </c>
      <c r="I229" s="308">
        <v>19.39</v>
      </c>
      <c r="J229" s="310"/>
      <c r="K229" s="311"/>
      <c r="L229" s="311"/>
      <c r="M229" s="312">
        <f t="shared" si="120"/>
        <v>19.39</v>
      </c>
      <c r="N229" s="312">
        <f t="shared" si="118"/>
        <v>0</v>
      </c>
      <c r="O229" s="313">
        <f t="shared" si="119"/>
        <v>0</v>
      </c>
    </row>
    <row r="230" spans="1:15" s="303" customFormat="1" ht="24">
      <c r="A230" s="304">
        <f t="shared" ref="A230" si="125">MAX(A227:A229)+1</f>
        <v>186</v>
      </c>
      <c r="B230" s="305" t="s">
        <v>82</v>
      </c>
      <c r="C230" s="336" t="s">
        <v>832</v>
      </c>
      <c r="D230" s="306" t="s">
        <v>105</v>
      </c>
      <c r="E230" s="307" t="s">
        <v>833</v>
      </c>
      <c r="F230" s="308" t="s">
        <v>839</v>
      </c>
      <c r="G230" s="309">
        <v>1</v>
      </c>
      <c r="H230" s="308">
        <v>1</v>
      </c>
      <c r="I230" s="308">
        <v>1.75</v>
      </c>
      <c r="J230" s="310"/>
      <c r="K230" s="311"/>
      <c r="L230" s="311"/>
      <c r="M230" s="312">
        <f t="shared" si="120"/>
        <v>1.75</v>
      </c>
      <c r="N230" s="312">
        <f t="shared" si="118"/>
        <v>0</v>
      </c>
      <c r="O230" s="313">
        <f t="shared" si="119"/>
        <v>0</v>
      </c>
    </row>
    <row r="231" spans="1:15" s="303" customFormat="1" ht="24">
      <c r="A231" s="304">
        <f t="shared" ref="A231" si="126">MAX(A227:A230)+1</f>
        <v>187</v>
      </c>
      <c r="B231" s="305" t="s">
        <v>176</v>
      </c>
      <c r="C231" s="336" t="s">
        <v>832</v>
      </c>
      <c r="D231" s="306" t="s">
        <v>105</v>
      </c>
      <c r="E231" s="307" t="s">
        <v>829</v>
      </c>
      <c r="F231" s="308" t="s">
        <v>839</v>
      </c>
      <c r="G231" s="309">
        <v>1</v>
      </c>
      <c r="H231" s="308">
        <v>1</v>
      </c>
      <c r="I231" s="308">
        <v>17.28</v>
      </c>
      <c r="J231" s="310"/>
      <c r="K231" s="311"/>
      <c r="L231" s="311"/>
      <c r="M231" s="312">
        <f t="shared" si="120"/>
        <v>17.28</v>
      </c>
      <c r="N231" s="312">
        <f t="shared" si="118"/>
        <v>0</v>
      </c>
      <c r="O231" s="313">
        <f t="shared" si="119"/>
        <v>0</v>
      </c>
    </row>
    <row r="232" spans="1:15" s="303" customFormat="1" ht="24">
      <c r="A232" s="304">
        <f t="shared" ref="A232" si="127">MAX(A229:A231)+1</f>
        <v>188</v>
      </c>
      <c r="B232" s="305" t="s">
        <v>146</v>
      </c>
      <c r="C232" s="336" t="s">
        <v>832</v>
      </c>
      <c r="D232" s="306" t="s">
        <v>105</v>
      </c>
      <c r="E232" s="307" t="s">
        <v>833</v>
      </c>
      <c r="F232" s="308" t="s">
        <v>839</v>
      </c>
      <c r="G232" s="309">
        <v>1</v>
      </c>
      <c r="H232" s="308">
        <v>1</v>
      </c>
      <c r="I232" s="308">
        <v>6.25</v>
      </c>
      <c r="J232" s="310"/>
      <c r="K232" s="311"/>
      <c r="L232" s="311"/>
      <c r="M232" s="312">
        <f t="shared" si="120"/>
        <v>6.25</v>
      </c>
      <c r="N232" s="312">
        <f t="shared" si="118"/>
        <v>0</v>
      </c>
      <c r="O232" s="313">
        <f t="shared" si="119"/>
        <v>0</v>
      </c>
    </row>
    <row r="233" spans="1:15" s="303" customFormat="1" ht="24">
      <c r="A233" s="304">
        <f t="shared" ref="A233" si="128">MAX(A229:A232)+1</f>
        <v>189</v>
      </c>
      <c r="B233" s="305" t="s">
        <v>82</v>
      </c>
      <c r="C233" s="336" t="s">
        <v>832</v>
      </c>
      <c r="D233" s="306" t="s">
        <v>105</v>
      </c>
      <c r="E233" s="307" t="s">
        <v>106</v>
      </c>
      <c r="F233" s="308" t="s">
        <v>839</v>
      </c>
      <c r="G233" s="309">
        <v>1</v>
      </c>
      <c r="H233" s="308">
        <v>1</v>
      </c>
      <c r="I233" s="308">
        <v>3.99</v>
      </c>
      <c r="J233" s="310"/>
      <c r="K233" s="311"/>
      <c r="L233" s="311"/>
      <c r="M233" s="312">
        <f t="shared" si="120"/>
        <v>3.99</v>
      </c>
      <c r="N233" s="312">
        <f t="shared" si="118"/>
        <v>0</v>
      </c>
      <c r="O233" s="313">
        <f t="shared" si="119"/>
        <v>0</v>
      </c>
    </row>
    <row r="234" spans="1:15" s="303" customFormat="1" ht="24" customHeight="1">
      <c r="A234" s="304">
        <f>MAX(A221:A233)+1</f>
        <v>190</v>
      </c>
      <c r="B234" s="276" t="str">
        <f>B220</f>
        <v>Turnhalle Albert-Schweitzer-Schule</v>
      </c>
      <c r="C234" s="334"/>
      <c r="D234" s="394" t="s">
        <v>815</v>
      </c>
      <c r="E234" s="395"/>
      <c r="F234" s="314"/>
      <c r="G234" s="314"/>
      <c r="H234" s="308">
        <v>1</v>
      </c>
      <c r="I234" s="314"/>
      <c r="J234" s="314"/>
      <c r="K234" s="315"/>
      <c r="L234" s="311"/>
      <c r="M234" s="311"/>
      <c r="N234" s="311"/>
      <c r="O234" s="313">
        <f t="shared" si="119"/>
        <v>0</v>
      </c>
    </row>
    <row r="235" spans="1:15" s="303" customFormat="1">
      <c r="A235" s="329" t="s">
        <v>816</v>
      </c>
      <c r="B235" s="299" t="s">
        <v>116</v>
      </c>
      <c r="C235" s="335"/>
      <c r="D235" s="299"/>
      <c r="E235" s="301"/>
      <c r="F235" s="301"/>
      <c r="G235" s="316"/>
      <c r="H235" s="317"/>
      <c r="I235" s="318">
        <f>SUM(I221:I234)</f>
        <v>161.65</v>
      </c>
      <c r="J235" s="317"/>
      <c r="K235" s="319">
        <f>O234</f>
        <v>0</v>
      </c>
      <c r="L235" s="317"/>
      <c r="M235" s="320">
        <f>SUM(M221:M234)</f>
        <v>161.65</v>
      </c>
      <c r="N235" s="320">
        <f>SUM(N221:N234)</f>
        <v>0</v>
      </c>
      <c r="O235" s="320">
        <f>SUM(O221:O234)</f>
        <v>0</v>
      </c>
    </row>
    <row r="236" spans="1:15" s="303" customFormat="1">
      <c r="A236" s="299"/>
      <c r="B236" s="299" t="s">
        <v>900</v>
      </c>
      <c r="C236" s="300"/>
      <c r="D236" s="300"/>
      <c r="E236" s="300"/>
      <c r="F236" s="300"/>
      <c r="G236" s="301"/>
      <c r="H236" s="301"/>
      <c r="I236" s="301"/>
      <c r="J236" s="301"/>
      <c r="K236" s="301"/>
      <c r="L236" s="301"/>
      <c r="M236" s="301"/>
      <c r="N236" s="301"/>
      <c r="O236" s="302"/>
    </row>
    <row r="237" spans="1:15" s="303" customFormat="1" ht="24">
      <c r="A237" s="304">
        <f>MAX(A224:A236)+1</f>
        <v>191</v>
      </c>
      <c r="B237" s="305" t="s">
        <v>900</v>
      </c>
      <c r="C237" s="336" t="s">
        <v>709</v>
      </c>
      <c r="D237" s="306" t="s">
        <v>105</v>
      </c>
      <c r="E237" s="307" t="s">
        <v>827</v>
      </c>
      <c r="F237" s="308" t="s">
        <v>839</v>
      </c>
      <c r="G237" s="309">
        <v>1</v>
      </c>
      <c r="H237" s="308">
        <v>1</v>
      </c>
      <c r="I237" s="308">
        <v>218.48</v>
      </c>
      <c r="J237" s="310"/>
      <c r="K237" s="311"/>
      <c r="L237" s="311"/>
      <c r="M237" s="312">
        <f>I237*H237*G237</f>
        <v>218.48</v>
      </c>
      <c r="N237" s="312">
        <f t="shared" ref="N237:N238" si="129">IF(J237,G237*H237*I237/J237,0)</f>
        <v>0</v>
      </c>
      <c r="O237" s="313">
        <f t="shared" ref="O237:O239" si="130">IF(COUNTA(J237)=COUNTA(H237),(I237*H237/J237)*SVS_GLR,IF(COUNTA(K237)=COUNTA(H237),ROUND(H237*K237,2),0))</f>
        <v>0</v>
      </c>
    </row>
    <row r="238" spans="1:15" s="303" customFormat="1" ht="24">
      <c r="A238" s="304">
        <f>MAX(A237:A237)+1</f>
        <v>192</v>
      </c>
      <c r="B238" s="305" t="s">
        <v>900</v>
      </c>
      <c r="C238" s="336" t="s">
        <v>709</v>
      </c>
      <c r="D238" s="306" t="s">
        <v>108</v>
      </c>
      <c r="E238" s="307" t="s">
        <v>833</v>
      </c>
      <c r="F238" s="308" t="s">
        <v>839</v>
      </c>
      <c r="G238" s="309">
        <v>1</v>
      </c>
      <c r="H238" s="308">
        <v>1</v>
      </c>
      <c r="I238" s="308">
        <v>8.36</v>
      </c>
      <c r="J238" s="310"/>
      <c r="K238" s="311"/>
      <c r="L238" s="311"/>
      <c r="M238" s="312">
        <f>I238*H238*G238</f>
        <v>8.36</v>
      </c>
      <c r="N238" s="312">
        <f t="shared" si="129"/>
        <v>0</v>
      </c>
      <c r="O238" s="313">
        <f t="shared" si="130"/>
        <v>0</v>
      </c>
    </row>
    <row r="239" spans="1:15" s="303" customFormat="1" ht="24" customHeight="1">
      <c r="A239" s="304">
        <f>MAX(A237:A238)+1</f>
        <v>193</v>
      </c>
      <c r="B239" s="276" t="str">
        <f>B236</f>
        <v>Turnhalle Burggymnasium</v>
      </c>
      <c r="C239" s="334"/>
      <c r="D239" s="394" t="s">
        <v>815</v>
      </c>
      <c r="E239" s="395"/>
      <c r="F239" s="314"/>
      <c r="G239" s="314"/>
      <c r="H239" s="308">
        <v>1</v>
      </c>
      <c r="I239" s="314"/>
      <c r="J239" s="314"/>
      <c r="K239" s="315"/>
      <c r="L239" s="311"/>
      <c r="M239" s="311"/>
      <c r="N239" s="311"/>
      <c r="O239" s="313">
        <f t="shared" si="130"/>
        <v>0</v>
      </c>
    </row>
    <row r="240" spans="1:15" s="303" customFormat="1">
      <c r="A240" s="329" t="s">
        <v>816</v>
      </c>
      <c r="B240" s="299" t="s">
        <v>116</v>
      </c>
      <c r="C240" s="335"/>
      <c r="D240" s="299"/>
      <c r="E240" s="301"/>
      <c r="F240" s="301"/>
      <c r="G240" s="316"/>
      <c r="H240" s="317"/>
      <c r="I240" s="318">
        <f>SUM(I237:I239)</f>
        <v>226.83999999999997</v>
      </c>
      <c r="J240" s="317"/>
      <c r="K240" s="319">
        <f>O239</f>
        <v>0</v>
      </c>
      <c r="L240" s="317"/>
      <c r="M240" s="320">
        <f>SUM(M237:M239)</f>
        <v>226.83999999999997</v>
      </c>
      <c r="N240" s="320">
        <f>SUM(N237:N239)</f>
        <v>0</v>
      </c>
      <c r="O240" s="320">
        <f>SUM(O237:O239)</f>
        <v>0</v>
      </c>
    </row>
    <row r="241" spans="1:15" s="303" customFormat="1">
      <c r="A241" s="299"/>
      <c r="B241" s="299" t="s">
        <v>901</v>
      </c>
      <c r="C241" s="300"/>
      <c r="D241" s="300"/>
      <c r="E241" s="300"/>
      <c r="F241" s="300"/>
      <c r="G241" s="301"/>
      <c r="H241" s="301"/>
      <c r="I241" s="301"/>
      <c r="J241" s="301"/>
      <c r="K241" s="301"/>
      <c r="L241" s="301"/>
      <c r="M241" s="301"/>
      <c r="N241" s="301"/>
      <c r="O241" s="302"/>
    </row>
    <row r="242" spans="1:15" s="303" customFormat="1" ht="24">
      <c r="A242" s="304">
        <f>MAX(A239:A241)+1</f>
        <v>194</v>
      </c>
      <c r="B242" s="305" t="s">
        <v>901</v>
      </c>
      <c r="C242" s="336" t="s">
        <v>709</v>
      </c>
      <c r="D242" s="306" t="s">
        <v>105</v>
      </c>
      <c r="E242" s="307" t="s">
        <v>827</v>
      </c>
      <c r="F242" s="308" t="s">
        <v>839</v>
      </c>
      <c r="G242" s="309">
        <v>1</v>
      </c>
      <c r="H242" s="308">
        <v>1</v>
      </c>
      <c r="I242" s="308">
        <v>125.71</v>
      </c>
      <c r="J242" s="310"/>
      <c r="K242" s="311"/>
      <c r="L242" s="311"/>
      <c r="M242" s="312">
        <f>I242*H242*G242</f>
        <v>125.71</v>
      </c>
      <c r="N242" s="312">
        <f t="shared" ref="N242:N243" si="131">IF(J242,G242*H242*I242/J242,0)</f>
        <v>0</v>
      </c>
      <c r="O242" s="313">
        <f t="shared" ref="O242:O244" si="132">IF(COUNTA(J242)=COUNTA(H242),(I242*H242/J242)*SVS_GLR,IF(COUNTA(K242)=COUNTA(H242),ROUND(H242*K242,2),0))</f>
        <v>0</v>
      </c>
    </row>
    <row r="243" spans="1:15" s="303" customFormat="1" ht="24">
      <c r="A243" s="304">
        <f>MAX(A242:A242)+1</f>
        <v>195</v>
      </c>
      <c r="B243" s="305" t="s">
        <v>901</v>
      </c>
      <c r="C243" s="336" t="s">
        <v>709</v>
      </c>
      <c r="D243" s="306" t="s">
        <v>108</v>
      </c>
      <c r="E243" s="307" t="s">
        <v>833</v>
      </c>
      <c r="F243" s="308" t="s">
        <v>839</v>
      </c>
      <c r="G243" s="309">
        <v>1</v>
      </c>
      <c r="H243" s="308">
        <v>1</v>
      </c>
      <c r="I243" s="308">
        <v>8.7899999999999991</v>
      </c>
      <c r="J243" s="310"/>
      <c r="K243" s="311"/>
      <c r="L243" s="311"/>
      <c r="M243" s="312">
        <f>I243*H243*G243</f>
        <v>8.7899999999999991</v>
      </c>
      <c r="N243" s="312">
        <f t="shared" si="131"/>
        <v>0</v>
      </c>
      <c r="O243" s="313">
        <f t="shared" si="132"/>
        <v>0</v>
      </c>
    </row>
    <row r="244" spans="1:15" s="303" customFormat="1" ht="24" customHeight="1">
      <c r="A244" s="304">
        <f>MAX(A242:A243)+1</f>
        <v>196</v>
      </c>
      <c r="B244" s="276" t="str">
        <f>B241</f>
        <v>Turnhalle Fuchshofschule</v>
      </c>
      <c r="C244" s="334"/>
      <c r="D244" s="394" t="s">
        <v>815</v>
      </c>
      <c r="E244" s="395"/>
      <c r="F244" s="314"/>
      <c r="G244" s="314"/>
      <c r="H244" s="308">
        <v>1</v>
      </c>
      <c r="I244" s="314"/>
      <c r="J244" s="314"/>
      <c r="K244" s="315"/>
      <c r="L244" s="311"/>
      <c r="M244" s="311"/>
      <c r="N244" s="311"/>
      <c r="O244" s="313">
        <f t="shared" si="132"/>
        <v>0</v>
      </c>
    </row>
    <row r="245" spans="1:15" s="303" customFormat="1">
      <c r="A245" s="329" t="s">
        <v>816</v>
      </c>
      <c r="B245" s="299" t="s">
        <v>116</v>
      </c>
      <c r="C245" s="335"/>
      <c r="D245" s="299"/>
      <c r="E245" s="301"/>
      <c r="F245" s="301"/>
      <c r="G245" s="316"/>
      <c r="H245" s="317"/>
      <c r="I245" s="318">
        <f>SUM(I242:I244)</f>
        <v>134.5</v>
      </c>
      <c r="J245" s="317"/>
      <c r="K245" s="319">
        <f>O244</f>
        <v>0</v>
      </c>
      <c r="L245" s="317"/>
      <c r="M245" s="320">
        <f>SUM(M242:M244)</f>
        <v>134.5</v>
      </c>
      <c r="N245" s="320">
        <f>SUM(N242:N244)</f>
        <v>0</v>
      </c>
      <c r="O245" s="320">
        <f>SUM(O242:O244)</f>
        <v>0</v>
      </c>
    </row>
    <row r="246" spans="1:15" s="303" customFormat="1">
      <c r="A246" s="299"/>
      <c r="B246" s="299" t="s">
        <v>902</v>
      </c>
      <c r="C246" s="300"/>
      <c r="D246" s="300"/>
      <c r="E246" s="300"/>
      <c r="F246" s="300"/>
      <c r="G246" s="301"/>
      <c r="H246" s="301"/>
      <c r="I246" s="301"/>
      <c r="J246" s="301"/>
      <c r="K246" s="301"/>
      <c r="L246" s="301"/>
      <c r="M246" s="301"/>
      <c r="N246" s="301"/>
      <c r="O246" s="302"/>
    </row>
    <row r="247" spans="1:15" s="303" customFormat="1" ht="24">
      <c r="A247" s="304">
        <f>MAX(A244:A246)+1</f>
        <v>197</v>
      </c>
      <c r="B247" s="305" t="s">
        <v>902</v>
      </c>
      <c r="C247" s="336" t="s">
        <v>709</v>
      </c>
      <c r="D247" s="306" t="s">
        <v>105</v>
      </c>
      <c r="E247" s="307" t="s">
        <v>827</v>
      </c>
      <c r="F247" s="308" t="s">
        <v>839</v>
      </c>
      <c r="G247" s="309">
        <v>1</v>
      </c>
      <c r="H247" s="308">
        <v>1</v>
      </c>
      <c r="I247" s="308">
        <v>353.81</v>
      </c>
      <c r="J247" s="310"/>
      <c r="K247" s="311"/>
      <c r="L247" s="311"/>
      <c r="M247" s="312">
        <f>I247*H247*G247</f>
        <v>353.81</v>
      </c>
      <c r="N247" s="312">
        <f t="shared" ref="N247:N248" si="133">IF(J247,G247*H247*I247/J247,0)</f>
        <v>0</v>
      </c>
      <c r="O247" s="313">
        <f t="shared" ref="O247:O249" si="134">IF(COUNTA(J247)=COUNTA(H247),(I247*H247/J247)*SVS_GLR,IF(COUNTA(K247)=COUNTA(H247),ROUND(H247*K247,2),0))</f>
        <v>0</v>
      </c>
    </row>
    <row r="248" spans="1:15" s="303" customFormat="1" ht="24">
      <c r="A248" s="304">
        <f>MAX(A247:A247)+1</f>
        <v>198</v>
      </c>
      <c r="B248" s="305" t="s">
        <v>902</v>
      </c>
      <c r="C248" s="336" t="s">
        <v>709</v>
      </c>
      <c r="D248" s="306" t="s">
        <v>108</v>
      </c>
      <c r="E248" s="307" t="s">
        <v>827</v>
      </c>
      <c r="F248" s="308" t="s">
        <v>839</v>
      </c>
      <c r="G248" s="309">
        <v>1</v>
      </c>
      <c r="H248" s="308">
        <v>1</v>
      </c>
      <c r="I248" s="308">
        <v>16.27</v>
      </c>
      <c r="J248" s="310"/>
      <c r="K248" s="311"/>
      <c r="L248" s="311"/>
      <c r="M248" s="312">
        <f>I248*H248*G248</f>
        <v>16.27</v>
      </c>
      <c r="N248" s="312">
        <f t="shared" si="133"/>
        <v>0</v>
      </c>
      <c r="O248" s="313">
        <f t="shared" si="134"/>
        <v>0</v>
      </c>
    </row>
    <row r="249" spans="1:15" s="303" customFormat="1" ht="24" customHeight="1">
      <c r="A249" s="304">
        <f>MAX(A247:A248)+1</f>
        <v>199</v>
      </c>
      <c r="B249" s="276" t="str">
        <f>B246</f>
        <v>Lauswiesenhalle</v>
      </c>
      <c r="C249" s="334"/>
      <c r="D249" s="394" t="s">
        <v>815</v>
      </c>
      <c r="E249" s="395"/>
      <c r="F249" s="314"/>
      <c r="G249" s="314"/>
      <c r="H249" s="308">
        <v>1</v>
      </c>
      <c r="I249" s="314"/>
      <c r="J249" s="314"/>
      <c r="K249" s="315"/>
      <c r="L249" s="311"/>
      <c r="M249" s="311"/>
      <c r="N249" s="311"/>
      <c r="O249" s="313">
        <f t="shared" si="134"/>
        <v>0</v>
      </c>
    </row>
    <row r="250" spans="1:15" s="303" customFormat="1">
      <c r="A250" s="329" t="s">
        <v>816</v>
      </c>
      <c r="B250" s="299" t="s">
        <v>116</v>
      </c>
      <c r="C250" s="335"/>
      <c r="D250" s="299"/>
      <c r="E250" s="301"/>
      <c r="F250" s="301"/>
      <c r="G250" s="316"/>
      <c r="H250" s="317"/>
      <c r="I250" s="318">
        <f>SUM(I247:I249)</f>
        <v>370.08</v>
      </c>
      <c r="J250" s="317"/>
      <c r="K250" s="319">
        <f>O249</f>
        <v>0</v>
      </c>
      <c r="L250" s="317"/>
      <c r="M250" s="320">
        <f>SUM(M247:M249)</f>
        <v>370.08</v>
      </c>
      <c r="N250" s="320">
        <f>SUM(N247:N249)</f>
        <v>0</v>
      </c>
      <c r="O250" s="320">
        <f>SUM(O247:O249)</f>
        <v>0</v>
      </c>
    </row>
    <row r="251" spans="1:15" s="303" customFormat="1">
      <c r="A251" s="299"/>
      <c r="B251" s="299" t="s">
        <v>903</v>
      </c>
      <c r="C251" s="300"/>
      <c r="D251" s="300"/>
      <c r="E251" s="300"/>
      <c r="F251" s="300"/>
      <c r="G251" s="301"/>
      <c r="H251" s="301"/>
      <c r="I251" s="301"/>
      <c r="J251" s="301"/>
      <c r="K251" s="301"/>
      <c r="L251" s="301"/>
      <c r="M251" s="301"/>
      <c r="N251" s="301"/>
      <c r="O251" s="302"/>
    </row>
    <row r="252" spans="1:15" s="303" customFormat="1" ht="24">
      <c r="A252" s="304">
        <f>MAX(A249:A251)+1</f>
        <v>200</v>
      </c>
      <c r="B252" s="305" t="s">
        <v>903</v>
      </c>
      <c r="C252" s="336" t="s">
        <v>904</v>
      </c>
      <c r="D252" s="306" t="s">
        <v>105</v>
      </c>
      <c r="E252" s="307" t="s">
        <v>827</v>
      </c>
      <c r="F252" s="308" t="s">
        <v>839</v>
      </c>
      <c r="G252" s="309">
        <v>1</v>
      </c>
      <c r="H252" s="308">
        <v>1</v>
      </c>
      <c r="I252" s="308">
        <v>176.64</v>
      </c>
      <c r="J252" s="310"/>
      <c r="K252" s="311"/>
      <c r="L252" s="311"/>
      <c r="M252" s="312">
        <f>I252*H252*G252</f>
        <v>176.64</v>
      </c>
      <c r="N252" s="312">
        <f t="shared" ref="N252:N254" si="135">IF(J252,G252*H252*I252/J252,0)</f>
        <v>0</v>
      </c>
      <c r="O252" s="313">
        <f t="shared" ref="O252:O255" si="136">IF(COUNTA(J252)=COUNTA(H252),(I252*H252/J252)*SVS_GLR,IF(COUNTA(K252)=COUNTA(H252),ROUND(H252*K252,2),0))</f>
        <v>0</v>
      </c>
    </row>
    <row r="253" spans="1:15" s="303" customFormat="1" ht="24">
      <c r="A253" s="304">
        <f>MAX(A252:A252)+1</f>
        <v>201</v>
      </c>
      <c r="B253" s="305" t="s">
        <v>903</v>
      </c>
      <c r="C253" s="336" t="s">
        <v>709</v>
      </c>
      <c r="D253" s="306" t="s">
        <v>105</v>
      </c>
      <c r="E253" s="307" t="s">
        <v>827</v>
      </c>
      <c r="F253" s="308" t="s">
        <v>839</v>
      </c>
      <c r="G253" s="309">
        <v>1</v>
      </c>
      <c r="H253" s="308">
        <v>1</v>
      </c>
      <c r="I253" s="308">
        <v>181.4</v>
      </c>
      <c r="J253" s="310"/>
      <c r="K253" s="311"/>
      <c r="L253" s="311"/>
      <c r="M253" s="312">
        <f>I253*H253*G253</f>
        <v>181.4</v>
      </c>
      <c r="N253" s="312">
        <f t="shared" si="135"/>
        <v>0</v>
      </c>
      <c r="O253" s="313">
        <f t="shared" si="136"/>
        <v>0</v>
      </c>
    </row>
    <row r="254" spans="1:15" s="303" customFormat="1" ht="24">
      <c r="A254" s="304">
        <f>MAX(A252:A253)+1</f>
        <v>202</v>
      </c>
      <c r="B254" s="305" t="s">
        <v>903</v>
      </c>
      <c r="C254" s="336" t="s">
        <v>905</v>
      </c>
      <c r="D254" s="306" t="s">
        <v>105</v>
      </c>
      <c r="E254" s="307" t="s">
        <v>827</v>
      </c>
      <c r="F254" s="308" t="s">
        <v>839</v>
      </c>
      <c r="G254" s="309">
        <v>1</v>
      </c>
      <c r="H254" s="308">
        <v>1</v>
      </c>
      <c r="I254" s="308">
        <v>94.53</v>
      </c>
      <c r="J254" s="310"/>
      <c r="K254" s="311"/>
      <c r="L254" s="311"/>
      <c r="M254" s="312">
        <f t="shared" ref="M254" si="137">I254*H254*G254</f>
        <v>94.53</v>
      </c>
      <c r="N254" s="312">
        <f t="shared" si="135"/>
        <v>0</v>
      </c>
      <c r="O254" s="313">
        <f t="shared" si="136"/>
        <v>0</v>
      </c>
    </row>
    <row r="255" spans="1:15" s="303" customFormat="1" ht="24" customHeight="1">
      <c r="A255" s="304">
        <f>MAX(A252:A254)+1</f>
        <v>203</v>
      </c>
      <c r="B255" s="276" t="str">
        <f>B251</f>
        <v>Reinhold-Maier-Schule</v>
      </c>
      <c r="C255" s="334"/>
      <c r="D255" s="394" t="s">
        <v>815</v>
      </c>
      <c r="E255" s="395"/>
      <c r="F255" s="314"/>
      <c r="G255" s="314"/>
      <c r="H255" s="308">
        <v>1</v>
      </c>
      <c r="I255" s="314"/>
      <c r="J255" s="314"/>
      <c r="K255" s="315"/>
      <c r="L255" s="311"/>
      <c r="M255" s="311"/>
      <c r="N255" s="311"/>
      <c r="O255" s="313">
        <f t="shared" si="136"/>
        <v>0</v>
      </c>
    </row>
    <row r="256" spans="1:15" s="303" customFormat="1">
      <c r="A256" s="329" t="s">
        <v>816</v>
      </c>
      <c r="B256" s="299" t="s">
        <v>116</v>
      </c>
      <c r="C256" s="335"/>
      <c r="D256" s="299"/>
      <c r="E256" s="301"/>
      <c r="F256" s="301"/>
      <c r="G256" s="316"/>
      <c r="H256" s="317"/>
      <c r="I256" s="318">
        <f>SUM(I252:I255)</f>
        <v>452.56999999999994</v>
      </c>
      <c r="J256" s="317"/>
      <c r="K256" s="319">
        <f>O255</f>
        <v>0</v>
      </c>
      <c r="L256" s="317"/>
      <c r="M256" s="320">
        <f>SUM(M252:M255)</f>
        <v>452.56999999999994</v>
      </c>
      <c r="N256" s="320">
        <f>SUM(N252:N255)</f>
        <v>0</v>
      </c>
      <c r="O256" s="320">
        <f>SUM(O252:O255)</f>
        <v>0</v>
      </c>
    </row>
    <row r="257" spans="1:15" s="303" customFormat="1">
      <c r="A257" s="299"/>
      <c r="B257" s="299" t="s">
        <v>906</v>
      </c>
      <c r="C257" s="300"/>
      <c r="D257" s="300"/>
      <c r="E257" s="300"/>
      <c r="F257" s="300"/>
      <c r="G257" s="301"/>
      <c r="H257" s="301"/>
      <c r="I257" s="301"/>
      <c r="J257" s="301"/>
      <c r="K257" s="301"/>
      <c r="L257" s="301"/>
      <c r="M257" s="301"/>
      <c r="N257" s="301"/>
      <c r="O257" s="302"/>
    </row>
    <row r="258" spans="1:15" s="303" customFormat="1" ht="24">
      <c r="A258" s="304">
        <f>MAX(A255:A257)+1</f>
        <v>204</v>
      </c>
      <c r="B258" s="305" t="s">
        <v>907</v>
      </c>
      <c r="C258" s="336"/>
      <c r="D258" s="306" t="s">
        <v>105</v>
      </c>
      <c r="E258" s="307" t="s">
        <v>827</v>
      </c>
      <c r="F258" s="308" t="s">
        <v>839</v>
      </c>
      <c r="G258" s="309">
        <v>1</v>
      </c>
      <c r="H258" s="308">
        <v>1</v>
      </c>
      <c r="I258" s="308">
        <v>728</v>
      </c>
      <c r="J258" s="310"/>
      <c r="K258" s="311"/>
      <c r="L258" s="311"/>
      <c r="M258" s="312">
        <f>I258*H258*G258</f>
        <v>728</v>
      </c>
      <c r="N258" s="312">
        <f t="shared" ref="N258" si="138">IF(J258,G258*H258*I258/J258,0)</f>
        <v>0</v>
      </c>
      <c r="O258" s="313">
        <f t="shared" ref="O258:O259" si="139">IF(COUNTA(J258)=COUNTA(H258),(I258*H258/J258)*SVS_GLR,IF(COUNTA(K258)=COUNTA(H258),ROUND(H258*K258,2),0))</f>
        <v>0</v>
      </c>
    </row>
    <row r="259" spans="1:15" s="303" customFormat="1" ht="24" customHeight="1">
      <c r="A259" s="304">
        <f>MAX(A258:A258)+1</f>
        <v>205</v>
      </c>
      <c r="B259" s="276" t="str">
        <f>B257</f>
        <v>Philipp-Palm-Halle</v>
      </c>
      <c r="C259" s="334"/>
      <c r="D259" s="394" t="s">
        <v>815</v>
      </c>
      <c r="E259" s="395"/>
      <c r="F259" s="314"/>
      <c r="G259" s="314"/>
      <c r="H259" s="308">
        <v>1</v>
      </c>
      <c r="I259" s="314"/>
      <c r="J259" s="314"/>
      <c r="K259" s="315"/>
      <c r="L259" s="311"/>
      <c r="M259" s="311"/>
      <c r="N259" s="311"/>
      <c r="O259" s="313">
        <f t="shared" si="139"/>
        <v>0</v>
      </c>
    </row>
    <row r="260" spans="1:15" s="303" customFormat="1">
      <c r="A260" s="329" t="s">
        <v>816</v>
      </c>
      <c r="B260" s="299" t="s">
        <v>116</v>
      </c>
      <c r="C260" s="335"/>
      <c r="D260" s="299"/>
      <c r="E260" s="301"/>
      <c r="F260" s="301"/>
      <c r="G260" s="316"/>
      <c r="H260" s="317"/>
      <c r="I260" s="318">
        <f>SUM(I258:I259)</f>
        <v>728</v>
      </c>
      <c r="J260" s="317"/>
      <c r="K260" s="319">
        <f>O259</f>
        <v>0</v>
      </c>
      <c r="L260" s="317"/>
      <c r="M260" s="320">
        <f>SUM(M258:M259)</f>
        <v>728</v>
      </c>
      <c r="N260" s="320">
        <f>SUM(N258:N259)</f>
        <v>0</v>
      </c>
      <c r="O260" s="320">
        <f>SUM(O258:O259)</f>
        <v>0</v>
      </c>
    </row>
    <row r="261" spans="1:15" s="303" customFormat="1">
      <c r="A261" s="299"/>
      <c r="B261" s="299" t="s">
        <v>908</v>
      </c>
      <c r="C261" s="300"/>
      <c r="D261" s="300"/>
      <c r="E261" s="300"/>
      <c r="F261" s="300"/>
      <c r="G261" s="301"/>
      <c r="H261" s="301"/>
      <c r="I261" s="301"/>
      <c r="J261" s="301"/>
      <c r="K261" s="301"/>
      <c r="L261" s="301"/>
      <c r="M261" s="301"/>
      <c r="N261" s="301"/>
      <c r="O261" s="302"/>
    </row>
    <row r="262" spans="1:15" s="303" customFormat="1" ht="24">
      <c r="A262" s="304">
        <f>MAX(A259:A261)+1</f>
        <v>206</v>
      </c>
      <c r="B262" s="305" t="s">
        <v>909</v>
      </c>
      <c r="C262" s="336"/>
      <c r="D262" s="306" t="s">
        <v>105</v>
      </c>
      <c r="E262" s="307" t="s">
        <v>827</v>
      </c>
      <c r="F262" s="308" t="s">
        <v>839</v>
      </c>
      <c r="G262" s="309">
        <v>1</v>
      </c>
      <c r="H262" s="308">
        <v>1</v>
      </c>
      <c r="I262" s="308">
        <v>1472</v>
      </c>
      <c r="J262" s="310"/>
      <c r="K262" s="311"/>
      <c r="L262" s="311"/>
      <c r="M262" s="312">
        <f>I262*H262*G262</f>
        <v>1472</v>
      </c>
      <c r="N262" s="312">
        <f t="shared" ref="N262:N263" si="140">IF(J262,G262*H262*I262/J262,0)</f>
        <v>0</v>
      </c>
      <c r="O262" s="313">
        <f t="shared" ref="O262:O264" si="141">IF(COUNTA(J262)=COUNTA(H262),(I262*H262/J262)*SVS_GLR,IF(COUNTA(K262)=COUNTA(H262),ROUND(H262*K262,2),0))</f>
        <v>0</v>
      </c>
    </row>
    <row r="263" spans="1:15" s="303" customFormat="1" ht="24">
      <c r="A263" s="304">
        <f>MAX(A262:A262)+1</f>
        <v>207</v>
      </c>
      <c r="B263" s="305" t="s">
        <v>218</v>
      </c>
      <c r="C263" s="336"/>
      <c r="D263" s="306" t="s">
        <v>105</v>
      </c>
      <c r="E263" s="307" t="s">
        <v>827</v>
      </c>
      <c r="F263" s="308" t="s">
        <v>839</v>
      </c>
      <c r="G263" s="309">
        <v>1</v>
      </c>
      <c r="H263" s="308">
        <v>1</v>
      </c>
      <c r="I263" s="308">
        <v>57</v>
      </c>
      <c r="J263" s="310"/>
      <c r="K263" s="311"/>
      <c r="L263" s="311"/>
      <c r="M263" s="312">
        <f>I263*H263*G263</f>
        <v>57</v>
      </c>
      <c r="N263" s="312">
        <f t="shared" si="140"/>
        <v>0</v>
      </c>
      <c r="O263" s="313">
        <f t="shared" si="141"/>
        <v>0</v>
      </c>
    </row>
    <row r="264" spans="1:15" s="303" customFormat="1" ht="24" customHeight="1">
      <c r="A264" s="304">
        <f>MAX(A262:A263)+1</f>
        <v>208</v>
      </c>
      <c r="B264" s="276" t="str">
        <f>B261</f>
        <v>Max-Planck-Gymnasium + Mensa</v>
      </c>
      <c r="C264" s="334"/>
      <c r="D264" s="394" t="s">
        <v>815</v>
      </c>
      <c r="E264" s="395"/>
      <c r="F264" s="314"/>
      <c r="G264" s="314"/>
      <c r="H264" s="308">
        <v>1</v>
      </c>
      <c r="I264" s="314"/>
      <c r="J264" s="314"/>
      <c r="K264" s="315"/>
      <c r="L264" s="311"/>
      <c r="M264" s="311"/>
      <c r="N264" s="311"/>
      <c r="O264" s="313">
        <f t="shared" si="141"/>
        <v>0</v>
      </c>
    </row>
    <row r="265" spans="1:15" s="303" customFormat="1">
      <c r="A265" s="329" t="s">
        <v>816</v>
      </c>
      <c r="B265" s="299" t="s">
        <v>116</v>
      </c>
      <c r="C265" s="335"/>
      <c r="D265" s="299"/>
      <c r="E265" s="301"/>
      <c r="F265" s="301"/>
      <c r="G265" s="316"/>
      <c r="H265" s="317"/>
      <c r="I265" s="318">
        <f>SUM(I262:I264)</f>
        <v>1529</v>
      </c>
      <c r="J265" s="317"/>
      <c r="K265" s="319">
        <f>O264</f>
        <v>0</v>
      </c>
      <c r="L265" s="317"/>
      <c r="M265" s="320">
        <f>SUM(M262:M264)</f>
        <v>1529</v>
      </c>
      <c r="N265" s="320">
        <f>SUM(N262:N264)</f>
        <v>0</v>
      </c>
      <c r="O265" s="320">
        <f>SUM(O262:O264)</f>
        <v>0</v>
      </c>
    </row>
    <row r="266" spans="1:15" s="303" customFormat="1">
      <c r="A266" s="299"/>
      <c r="B266" s="299" t="s">
        <v>910</v>
      </c>
      <c r="C266" s="300"/>
      <c r="D266" s="300"/>
      <c r="E266" s="300"/>
      <c r="F266" s="300"/>
      <c r="G266" s="301"/>
      <c r="H266" s="301"/>
      <c r="I266" s="301"/>
      <c r="J266" s="301"/>
      <c r="K266" s="301"/>
      <c r="L266" s="301"/>
      <c r="M266" s="301"/>
      <c r="N266" s="301"/>
      <c r="O266" s="302"/>
    </row>
    <row r="267" spans="1:15" s="303" customFormat="1" ht="24">
      <c r="A267" s="304">
        <f>MAX(A264:A266)+1</f>
        <v>209</v>
      </c>
      <c r="B267" s="305" t="s">
        <v>907</v>
      </c>
      <c r="C267" s="336"/>
      <c r="D267" s="306" t="s">
        <v>105</v>
      </c>
      <c r="E267" s="307" t="s">
        <v>827</v>
      </c>
      <c r="F267" s="308" t="s">
        <v>839</v>
      </c>
      <c r="G267" s="309">
        <v>1</v>
      </c>
      <c r="H267" s="308">
        <v>1</v>
      </c>
      <c r="I267" s="308">
        <v>270</v>
      </c>
      <c r="J267" s="310"/>
      <c r="K267" s="311"/>
      <c r="L267" s="311"/>
      <c r="M267" s="312">
        <f>I267*H267*G267</f>
        <v>270</v>
      </c>
      <c r="N267" s="312">
        <f t="shared" ref="N267" si="142">IF(J267,G267*H267*I267/J267,0)</f>
        <v>0</v>
      </c>
      <c r="O267" s="313">
        <f t="shared" ref="O267:O268" si="143">IF(COUNTA(J267)=COUNTA(H267),(I267*H267/J267)*SVS_GLR,IF(COUNTA(K267)=COUNTA(H267),ROUND(H267*K267,2),0))</f>
        <v>0</v>
      </c>
    </row>
    <row r="268" spans="1:15" s="303" customFormat="1" ht="24" customHeight="1">
      <c r="A268" s="304">
        <f>MAX(A267:A267)+1</f>
        <v>210</v>
      </c>
      <c r="B268" s="276" t="str">
        <f>B266</f>
        <v>Max-Planck-Gymnasium Turnhalle</v>
      </c>
      <c r="C268" s="334"/>
      <c r="D268" s="394" t="s">
        <v>815</v>
      </c>
      <c r="E268" s="395"/>
      <c r="F268" s="314"/>
      <c r="G268" s="314"/>
      <c r="H268" s="308">
        <v>1</v>
      </c>
      <c r="I268" s="314"/>
      <c r="J268" s="314"/>
      <c r="K268" s="315"/>
      <c r="L268" s="311"/>
      <c r="M268" s="311"/>
      <c r="N268" s="311"/>
      <c r="O268" s="313">
        <f t="shared" si="143"/>
        <v>0</v>
      </c>
    </row>
    <row r="269" spans="1:15" s="303" customFormat="1">
      <c r="A269" s="329" t="s">
        <v>816</v>
      </c>
      <c r="B269" s="299" t="s">
        <v>116</v>
      </c>
      <c r="C269" s="335"/>
      <c r="D269" s="299"/>
      <c r="E269" s="301"/>
      <c r="F269" s="301"/>
      <c r="G269" s="316"/>
      <c r="H269" s="317"/>
      <c r="I269" s="318">
        <f>SUM(I267:I268)</f>
        <v>270</v>
      </c>
      <c r="J269" s="317"/>
      <c r="K269" s="319">
        <f>O268</f>
        <v>0</v>
      </c>
      <c r="L269" s="317"/>
      <c r="M269" s="320">
        <f>SUM(M267:M268)</f>
        <v>270</v>
      </c>
      <c r="N269" s="320">
        <f>SUM(N267:N268)</f>
        <v>0</v>
      </c>
      <c r="O269" s="320">
        <f>SUM(O267:O268)</f>
        <v>0</v>
      </c>
    </row>
    <row r="270" spans="1:15" s="303" customFormat="1">
      <c r="A270" s="299"/>
      <c r="B270" s="299" t="s">
        <v>911</v>
      </c>
      <c r="C270" s="300"/>
      <c r="D270" s="300"/>
      <c r="E270" s="300"/>
      <c r="F270" s="300"/>
      <c r="G270" s="301"/>
      <c r="H270" s="301"/>
      <c r="I270" s="301"/>
      <c r="J270" s="301"/>
      <c r="K270" s="301"/>
      <c r="L270" s="301"/>
      <c r="M270" s="301"/>
      <c r="N270" s="301"/>
      <c r="O270" s="302"/>
    </row>
    <row r="271" spans="1:15" s="303" customFormat="1" ht="24">
      <c r="A271" s="304">
        <f>MAX(A268:A270)+1</f>
        <v>211</v>
      </c>
      <c r="B271" s="340" t="s">
        <v>911</v>
      </c>
      <c r="C271" s="336"/>
      <c r="D271" s="306" t="s">
        <v>105</v>
      </c>
      <c r="E271" s="307" t="s">
        <v>827</v>
      </c>
      <c r="F271" s="308" t="s">
        <v>839</v>
      </c>
      <c r="G271" s="309">
        <v>1</v>
      </c>
      <c r="H271" s="308">
        <v>1</v>
      </c>
      <c r="I271" s="308">
        <v>151</v>
      </c>
      <c r="J271" s="310"/>
      <c r="K271" s="311"/>
      <c r="L271" s="311"/>
      <c r="M271" s="312">
        <f>I271*H271*G271</f>
        <v>151</v>
      </c>
      <c r="N271" s="312">
        <f t="shared" ref="N271" si="144">IF(J271,G271*H271*I271/J271,0)</f>
        <v>0</v>
      </c>
      <c r="O271" s="313">
        <f t="shared" ref="O271:O272" si="145">IF(COUNTA(J271)=COUNTA(H271),(I271*H271/J271)*SVS_GLR,IF(COUNTA(K271)=COUNTA(H271),ROUND(H271*K271,2),0))</f>
        <v>0</v>
      </c>
    </row>
    <row r="272" spans="1:15" s="303" customFormat="1" ht="24" customHeight="1">
      <c r="A272" s="304">
        <f>MAX(A271:A271)+1</f>
        <v>212</v>
      </c>
      <c r="B272" s="276" t="str">
        <f>B270</f>
        <v>Sporthalle Schlichten, (Bürgerzentrum)</v>
      </c>
      <c r="C272" s="334"/>
      <c r="D272" s="394" t="s">
        <v>815</v>
      </c>
      <c r="E272" s="395"/>
      <c r="F272" s="314"/>
      <c r="G272" s="314"/>
      <c r="H272" s="308">
        <v>1</v>
      </c>
      <c r="I272" s="314"/>
      <c r="J272" s="314"/>
      <c r="K272" s="315"/>
      <c r="L272" s="311"/>
      <c r="M272" s="311"/>
      <c r="N272" s="311"/>
      <c r="O272" s="313">
        <f t="shared" si="145"/>
        <v>0</v>
      </c>
    </row>
    <row r="273" spans="1:15" s="303" customFormat="1">
      <c r="A273" s="329" t="s">
        <v>816</v>
      </c>
      <c r="B273" s="299" t="s">
        <v>116</v>
      </c>
      <c r="C273" s="335"/>
      <c r="D273" s="299"/>
      <c r="E273" s="301"/>
      <c r="F273" s="301"/>
      <c r="G273" s="316"/>
      <c r="H273" s="317"/>
      <c r="I273" s="318">
        <f>SUM(I271:I272)</f>
        <v>151</v>
      </c>
      <c r="J273" s="317"/>
      <c r="K273" s="319">
        <f>O272</f>
        <v>0</v>
      </c>
      <c r="L273" s="317"/>
      <c r="M273" s="320">
        <f>SUM(M271:M272)</f>
        <v>151</v>
      </c>
      <c r="N273" s="320">
        <f>SUM(N271:N272)</f>
        <v>0</v>
      </c>
      <c r="O273" s="320">
        <f>SUM(O271:O272)</f>
        <v>0</v>
      </c>
    </row>
    <row r="274" spans="1:15" s="303" customFormat="1">
      <c r="A274" s="299"/>
      <c r="B274" s="299" t="s">
        <v>912</v>
      </c>
      <c r="C274" s="300"/>
      <c r="D274" s="300"/>
      <c r="E274" s="300"/>
      <c r="F274" s="300"/>
      <c r="G274" s="301"/>
      <c r="H274" s="301"/>
      <c r="I274" s="301"/>
      <c r="J274" s="301"/>
      <c r="K274" s="301"/>
      <c r="L274" s="301"/>
      <c r="M274" s="301"/>
      <c r="N274" s="301"/>
      <c r="O274" s="302"/>
    </row>
    <row r="275" spans="1:15" s="303" customFormat="1" ht="24">
      <c r="A275" s="304">
        <f>MAX(A272:A274)+1</f>
        <v>213</v>
      </c>
      <c r="B275" s="305" t="s">
        <v>912</v>
      </c>
      <c r="C275" s="336"/>
      <c r="D275" s="306" t="s">
        <v>105</v>
      </c>
      <c r="E275" s="307" t="s">
        <v>827</v>
      </c>
      <c r="F275" s="308" t="s">
        <v>839</v>
      </c>
      <c r="G275" s="309">
        <v>1</v>
      </c>
      <c r="H275" s="308">
        <v>1</v>
      </c>
      <c r="I275" s="308">
        <v>152</v>
      </c>
      <c r="J275" s="310"/>
      <c r="K275" s="311"/>
      <c r="L275" s="311"/>
      <c r="M275" s="312">
        <f>I275*H275*G275</f>
        <v>152</v>
      </c>
      <c r="N275" s="312">
        <f t="shared" ref="N275" si="146">IF(J275,G275*H275*I275/J275,0)</f>
        <v>0</v>
      </c>
      <c r="O275" s="313">
        <f t="shared" ref="O275:O276" si="147">IF(COUNTA(J275)=COUNTA(H275),(I275*H275/J275)*SVS_GLR,IF(COUNTA(K275)=COUNTA(H275),ROUND(H275*K275,2),0))</f>
        <v>0</v>
      </c>
    </row>
    <row r="276" spans="1:15" s="303" customFormat="1" ht="24" customHeight="1">
      <c r="A276" s="304">
        <f>MAX(A275:A275)+1</f>
        <v>214</v>
      </c>
      <c r="B276" s="276" t="str">
        <f>B274</f>
        <v>Kindergarten im Bürgerzentrum</v>
      </c>
      <c r="C276" s="334"/>
      <c r="D276" s="394" t="s">
        <v>815</v>
      </c>
      <c r="E276" s="395"/>
      <c r="F276" s="314"/>
      <c r="G276" s="314"/>
      <c r="H276" s="308">
        <v>1</v>
      </c>
      <c r="I276" s="314"/>
      <c r="J276" s="314"/>
      <c r="K276" s="315"/>
      <c r="L276" s="311"/>
      <c r="M276" s="311"/>
      <c r="N276" s="311"/>
      <c r="O276" s="313">
        <f t="shared" si="147"/>
        <v>0</v>
      </c>
    </row>
    <row r="277" spans="1:15" s="303" customFormat="1">
      <c r="A277" s="329" t="s">
        <v>816</v>
      </c>
      <c r="B277" s="299" t="s">
        <v>116</v>
      </c>
      <c r="C277" s="335"/>
      <c r="D277" s="299"/>
      <c r="E277" s="301"/>
      <c r="F277" s="301"/>
      <c r="G277" s="316"/>
      <c r="H277" s="317"/>
      <c r="I277" s="318">
        <f>SUM(I275:I276)</f>
        <v>152</v>
      </c>
      <c r="J277" s="317"/>
      <c r="K277" s="319">
        <f>O276</f>
        <v>0</v>
      </c>
      <c r="L277" s="317"/>
      <c r="M277" s="320">
        <f>SUM(M275:M276)</f>
        <v>152</v>
      </c>
      <c r="N277" s="320">
        <f>SUM(N275:N276)</f>
        <v>0</v>
      </c>
      <c r="O277" s="320">
        <f>SUM(O275:O276)</f>
        <v>0</v>
      </c>
    </row>
    <row r="278" spans="1:15" s="303" customFormat="1">
      <c r="A278" s="299"/>
      <c r="B278" s="299" t="s">
        <v>913</v>
      </c>
      <c r="C278" s="300"/>
      <c r="D278" s="300"/>
      <c r="E278" s="300"/>
      <c r="F278" s="300"/>
      <c r="G278" s="301"/>
      <c r="H278" s="301"/>
      <c r="I278" s="301"/>
      <c r="J278" s="301"/>
      <c r="K278" s="301"/>
      <c r="L278" s="301"/>
      <c r="M278" s="301"/>
      <c r="N278" s="301"/>
      <c r="O278" s="302"/>
    </row>
    <row r="279" spans="1:15" s="303" customFormat="1" ht="24">
      <c r="A279" s="304">
        <f>MAX(A276:A278)+1</f>
        <v>215</v>
      </c>
      <c r="B279" s="305" t="s">
        <v>913</v>
      </c>
      <c r="C279" s="336"/>
      <c r="D279" s="306" t="s">
        <v>105</v>
      </c>
      <c r="E279" s="307" t="s">
        <v>827</v>
      </c>
      <c r="F279" s="308" t="s">
        <v>839</v>
      </c>
      <c r="G279" s="309">
        <v>1</v>
      </c>
      <c r="H279" s="308">
        <v>1</v>
      </c>
      <c r="I279" s="308">
        <v>66</v>
      </c>
      <c r="J279" s="310"/>
      <c r="K279" s="311"/>
      <c r="L279" s="311"/>
      <c r="M279" s="312">
        <f>I279*H279*G279</f>
        <v>66</v>
      </c>
      <c r="N279" s="312">
        <f t="shared" ref="N279" si="148">IF(J279,G279*H279*I279/J279,0)</f>
        <v>0</v>
      </c>
      <c r="O279" s="313">
        <f t="shared" ref="O279:O280" si="149">IF(COUNTA(J279)=COUNTA(H279),(I279*H279/J279)*SVS_GLR,IF(COUNTA(K279)=COUNTA(H279),ROUND(H279*K279,2),0))</f>
        <v>0</v>
      </c>
    </row>
    <row r="280" spans="1:15" s="303" customFormat="1" ht="24" customHeight="1">
      <c r="A280" s="304">
        <f>MAX(A279:A279)+1</f>
        <v>216</v>
      </c>
      <c r="B280" s="276" t="str">
        <f>B278</f>
        <v>Kindergarten Weiler</v>
      </c>
      <c r="C280" s="334"/>
      <c r="D280" s="394" t="s">
        <v>815</v>
      </c>
      <c r="E280" s="395"/>
      <c r="F280" s="314"/>
      <c r="G280" s="314"/>
      <c r="H280" s="308">
        <v>1</v>
      </c>
      <c r="I280" s="314"/>
      <c r="J280" s="314"/>
      <c r="K280" s="315"/>
      <c r="L280" s="311"/>
      <c r="M280" s="311"/>
      <c r="N280" s="311"/>
      <c r="O280" s="313">
        <f t="shared" si="149"/>
        <v>0</v>
      </c>
    </row>
    <row r="281" spans="1:15" s="303" customFormat="1">
      <c r="A281" s="329" t="s">
        <v>816</v>
      </c>
      <c r="B281" s="299" t="s">
        <v>116</v>
      </c>
      <c r="C281" s="335"/>
      <c r="D281" s="299"/>
      <c r="E281" s="301"/>
      <c r="F281" s="301"/>
      <c r="G281" s="316"/>
      <c r="H281" s="317"/>
      <c r="I281" s="318">
        <f>SUM(I279:I280)</f>
        <v>66</v>
      </c>
      <c r="J281" s="317"/>
      <c r="K281" s="319">
        <f>O280</f>
        <v>0</v>
      </c>
      <c r="L281" s="317"/>
      <c r="M281" s="320">
        <f>SUM(M279:M280)</f>
        <v>66</v>
      </c>
      <c r="N281" s="320">
        <f>SUM(N279:N280)</f>
        <v>0</v>
      </c>
      <c r="O281" s="320">
        <f>SUM(O279:O280)</f>
        <v>0</v>
      </c>
    </row>
    <row r="282" spans="1:15" s="303" customFormat="1">
      <c r="A282" s="299"/>
      <c r="B282" s="299" t="s">
        <v>914</v>
      </c>
      <c r="C282" s="300"/>
      <c r="D282" s="300"/>
      <c r="E282" s="300"/>
      <c r="F282" s="300"/>
      <c r="G282" s="301"/>
      <c r="H282" s="301"/>
      <c r="I282" s="301"/>
      <c r="J282" s="301"/>
      <c r="K282" s="301"/>
      <c r="L282" s="301"/>
      <c r="M282" s="301"/>
      <c r="N282" s="301"/>
      <c r="O282" s="302"/>
    </row>
    <row r="283" spans="1:15" s="303" customFormat="1" ht="24">
      <c r="A283" s="304">
        <f>MAX(A280:A282)+1</f>
        <v>217</v>
      </c>
      <c r="B283" s="305" t="s">
        <v>914</v>
      </c>
      <c r="C283" s="336"/>
      <c r="D283" s="306" t="s">
        <v>105</v>
      </c>
      <c r="E283" s="307" t="s">
        <v>833</v>
      </c>
      <c r="F283" s="308" t="s">
        <v>839</v>
      </c>
      <c r="G283" s="309">
        <v>1</v>
      </c>
      <c r="H283" s="308">
        <v>1</v>
      </c>
      <c r="I283" s="308">
        <v>50</v>
      </c>
      <c r="J283" s="310"/>
      <c r="K283" s="311"/>
      <c r="L283" s="311"/>
      <c r="M283" s="312">
        <f>I283*H283*G283</f>
        <v>50</v>
      </c>
      <c r="N283" s="312">
        <f t="shared" ref="N283" si="150">IF(J283,G283*H283*I283/J283,0)</f>
        <v>0</v>
      </c>
      <c r="O283" s="313">
        <f t="shared" ref="O283:O284" si="151">IF(COUNTA(J283)=COUNTA(H283),(I283*H283/J283)*SVS_GLR,IF(COUNTA(K283)=COUNTA(H283),ROUND(H283*K283,2),0))</f>
        <v>0</v>
      </c>
    </row>
    <row r="284" spans="1:15" s="303" customFormat="1" ht="24">
      <c r="A284" s="304">
        <f>MAX(A283:A283)+1</f>
        <v>218</v>
      </c>
      <c r="B284" s="276" t="str">
        <f>B282</f>
        <v>Bürgerbüro Schlichten / Lindensaal</v>
      </c>
      <c r="C284" s="334"/>
      <c r="D284" s="394" t="s">
        <v>815</v>
      </c>
      <c r="E284" s="395"/>
      <c r="F284" s="314"/>
      <c r="G284" s="314"/>
      <c r="H284" s="308">
        <v>1</v>
      </c>
      <c r="I284" s="314"/>
      <c r="J284" s="314"/>
      <c r="K284" s="315"/>
      <c r="L284" s="311"/>
      <c r="M284" s="311"/>
      <c r="N284" s="311"/>
      <c r="O284" s="313">
        <f t="shared" si="151"/>
        <v>0</v>
      </c>
    </row>
    <row r="285" spans="1:15" s="303" customFormat="1" ht="11.25" customHeight="1">
      <c r="A285" s="329" t="s">
        <v>816</v>
      </c>
      <c r="B285" s="299" t="s">
        <v>116</v>
      </c>
      <c r="C285" s="335"/>
      <c r="D285" s="299"/>
      <c r="E285" s="301"/>
      <c r="F285" s="301"/>
      <c r="G285" s="316"/>
      <c r="H285" s="317"/>
      <c r="I285" s="318">
        <f>SUM(I283:I284)</f>
        <v>50</v>
      </c>
      <c r="J285" s="317"/>
      <c r="K285" s="319">
        <f>O284</f>
        <v>0</v>
      </c>
      <c r="L285" s="317"/>
      <c r="M285" s="320">
        <f>SUM(M283:M284)</f>
        <v>50</v>
      </c>
      <c r="N285" s="320">
        <f>SUM(N283:N284)</f>
        <v>0</v>
      </c>
      <c r="O285" s="320">
        <f>SUM(O283:O284)</f>
        <v>0</v>
      </c>
    </row>
    <row r="286" spans="1:15">
      <c r="A286" s="321" t="s">
        <v>4</v>
      </c>
      <c r="B286" s="322" t="s">
        <v>817</v>
      </c>
      <c r="C286" s="337"/>
      <c r="D286" s="323"/>
      <c r="E286" s="323"/>
      <c r="F286" s="323"/>
      <c r="G286" s="323"/>
      <c r="H286" s="323"/>
      <c r="I286" s="324">
        <f>SUM(I11:I285)/2</f>
        <v>17443.747100000004</v>
      </c>
      <c r="J286" s="325">
        <f>IFERROR(M286/N286,0)</f>
        <v>0</v>
      </c>
      <c r="K286" s="326">
        <f>SUM(K285,K281,K277,K273,K269,K265,K260,K256,K250,K245,K240,K235,K219,K202,K190,K181,K171,K161,K147,K133,K128,K118,K111,K100,K72,K64,K45,K37,K27)</f>
        <v>0</v>
      </c>
      <c r="L286" s="323"/>
      <c r="M286" s="324">
        <f>SUM(M11:M285)/2</f>
        <v>17443.747100000004</v>
      </c>
      <c r="N286" s="324">
        <f>SUM(N11:N285)/2</f>
        <v>0</v>
      </c>
      <c r="O286" s="324">
        <f>SUM(O11:O285)/2</f>
        <v>0</v>
      </c>
    </row>
    <row r="287" spans="1:15" s="328" customFormat="1">
      <c r="A287" s="327"/>
      <c r="B287" s="276"/>
      <c r="C287" s="334"/>
      <c r="D287" s="327"/>
      <c r="E287" s="327"/>
    </row>
    <row r="288" spans="1:15" s="328" customFormat="1">
      <c r="A288" s="140" t="s">
        <v>818</v>
      </c>
      <c r="B288" s="303"/>
      <c r="C288" s="338"/>
      <c r="D288" s="327"/>
      <c r="E288" s="327"/>
    </row>
    <row r="289" spans="1:5" s="328" customFormat="1" ht="13.5">
      <c r="A289" s="140" t="s">
        <v>819</v>
      </c>
      <c r="B289" s="303"/>
      <c r="C289" s="338"/>
      <c r="D289" s="327"/>
      <c r="E289" s="327"/>
    </row>
    <row r="290" spans="1:5" s="328" customFormat="1">
      <c r="A290" s="327" t="s">
        <v>820</v>
      </c>
      <c r="B290" s="276"/>
      <c r="C290" s="334"/>
      <c r="D290" s="327"/>
      <c r="E290" s="140"/>
    </row>
    <row r="291" spans="1:5" s="328" customFormat="1">
      <c r="A291" s="140" t="s">
        <v>821</v>
      </c>
      <c r="B291" s="303"/>
      <c r="C291" s="338"/>
      <c r="D291" s="327"/>
      <c r="E291" s="327"/>
    </row>
    <row r="292" spans="1:5" s="328" customFormat="1">
      <c r="A292" s="140" t="s">
        <v>822</v>
      </c>
      <c r="B292" s="276"/>
      <c r="C292" s="334"/>
      <c r="D292" s="327"/>
      <c r="E292" s="140"/>
    </row>
    <row r="293" spans="1:5" s="328" customFormat="1">
      <c r="A293" s="140"/>
      <c r="B293" s="276"/>
      <c r="C293" s="334"/>
      <c r="D293" s="327"/>
      <c r="E293" s="140"/>
    </row>
    <row r="294" spans="1:5" s="328" customFormat="1">
      <c r="A294" s="140" t="s">
        <v>23</v>
      </c>
      <c r="B294" s="276"/>
      <c r="C294" s="334"/>
      <c r="D294" s="327"/>
      <c r="E294" s="140"/>
    </row>
    <row r="295" spans="1:5" s="328" customFormat="1">
      <c r="A295" s="140" t="s">
        <v>823</v>
      </c>
      <c r="B295" s="276"/>
      <c r="C295" s="334"/>
      <c r="D295" s="327"/>
      <c r="E295" s="140"/>
    </row>
    <row r="296" spans="1:5" s="328" customFormat="1">
      <c r="A296" s="140" t="s">
        <v>824</v>
      </c>
      <c r="B296" s="276"/>
      <c r="C296" s="334"/>
      <c r="D296" s="327"/>
      <c r="E296" s="140"/>
    </row>
    <row r="297" spans="1:5" s="328" customFormat="1">
      <c r="A297" s="140" t="s">
        <v>825</v>
      </c>
      <c r="B297" s="276"/>
      <c r="C297" s="334"/>
      <c r="D297" s="327"/>
      <c r="E297" s="140"/>
    </row>
  </sheetData>
  <sheetProtection algorithmName="SHA-512" hashValue="lLOMBmsdZHWRwh8bmUAp38JnYDQWHDQiB6CLPKH6wOzxuRSx1L2lx8j6Mm/ObtBXefKyAbgzQSdZPvy/K6ewkw==" saltValue="Xd0Tw+gNpEP5xVjzquCe2Q==" spinCount="100000" sheet="1" objects="1" scenarios="1" formatColumns="0" formatRows="0" autoFilter="0"/>
  <autoFilter ref="A9:O286" xr:uid="{00000000-0009-0000-0000-000006000000}"/>
  <mergeCells count="32">
    <mergeCell ref="F1:J5"/>
    <mergeCell ref="K1:O1"/>
    <mergeCell ref="A7:E8"/>
    <mergeCell ref="D26:E26"/>
    <mergeCell ref="D132:E132"/>
    <mergeCell ref="D36:E36"/>
    <mergeCell ref="D44:E44"/>
    <mergeCell ref="D63:E63"/>
    <mergeCell ref="D71:E71"/>
    <mergeCell ref="D99:E99"/>
    <mergeCell ref="D110:E110"/>
    <mergeCell ref="D117:E117"/>
    <mergeCell ref="D127:E127"/>
    <mergeCell ref="D244:E244"/>
    <mergeCell ref="D249:E249"/>
    <mergeCell ref="D180:E180"/>
    <mergeCell ref="D146:E146"/>
    <mergeCell ref="D160:E160"/>
    <mergeCell ref="D170:E170"/>
    <mergeCell ref="D239:E239"/>
    <mergeCell ref="D189:E189"/>
    <mergeCell ref="D201:E201"/>
    <mergeCell ref="D218:E218"/>
    <mergeCell ref="D234:E234"/>
    <mergeCell ref="D276:E276"/>
    <mergeCell ref="D280:E280"/>
    <mergeCell ref="D284:E284"/>
    <mergeCell ref="D255:E255"/>
    <mergeCell ref="D259:E259"/>
    <mergeCell ref="D264:E264"/>
    <mergeCell ref="D268:E268"/>
    <mergeCell ref="D272:E272"/>
  </mergeCells>
  <conditionalFormatting sqref="A7">
    <cfRule type="expression" dxfId="99" priority="257">
      <formula>$A$7&lt;&gt;""</formula>
    </cfRule>
  </conditionalFormatting>
  <conditionalFormatting sqref="B11:C12">
    <cfRule type="expression" dxfId="98" priority="186">
      <formula>IF(OR(IF(AND(ISERROR(FIND("!",_xlfn.FORMULATEXT(XEE567),1))=FALSE,ISERROR(LEFT(_xlfn.FORMULATEXT(XEE567),1)="=")=FALSE),TRUE,FALSE),IF(AND(ISERROR(FIND("!",_xlfn.FORMULATEXT(XEF567),1))=FALSE,ISERROR(LEFT(_xlfn.FORMULATEXT(XEF567),1)="=")=FALSE),TRUE,FALSE),IF(AND(ISERROR(FIND("!",_xlfn.FORMULATEXT(XEG567),1))=FALSE,ISERROR(LEFT(_xlfn.FORMULATEXT(XEG567),1)="=")=FALSE),TRUE,FALSE),IF(AND(ISERROR(FIND("!",_xlfn.FORMULATEXT(XEH567),1))=FALSE,ISERROR(LEFT(_xlfn.FORMULATEXT(XEH567),1)="=")=FALSE),TRUE,FALSE),IF(AND(ISERROR(FIND("!",_xlfn.FORMULATEXT(XEI567),1))=FALSE,ISERROR(LEFT(_xlfn.FORMULATEXT(XEI567),1)="=")=FALSE),TRUE,FALSE),IF(AND(ISERROR(FIND("!",_xlfn.FORMULATEXT(XEJ567),1))=FALSE,ISERROR(LEFT(_xlfn.FORMULATEXT(XEJ567),1)="=")=FALSE),TRUE,FALSE),IF(AND(ISERROR(FIND("!",_xlfn.FORMULATEXT(XEK567),1))=FALSE,ISERROR(LEFT(_xlfn.FORMULATEXT(XEK567),1)="=")=FALSE),TRUE,FALSE),IF(AND(ISERROR(FIND("!",_xlfn.FORMULATEXT(XEL567),1))=FALSE,ISERROR(LEFT(_xlfn.FORMULATEXT(XEL567),1)="=")=FALSE),TRUE,FALSE))=TRUE,TRUE,FALSE)</formula>
    </cfRule>
    <cfRule type="expression" dxfId="97" priority="187">
      <formula>IF(OR(IF(AND(ISERROR(FIND("!",_xlfn.FORMULATEXT(XEE575),1))=FALSE,ISERROR(LEFT(_xlfn.FORMULATEXT(XEE575),1)="=")=FALSE),TRUE,FALSE),IF(AND(ISERROR(FIND("!",_xlfn.FORMULATEXT(XEF575),1))=FALSE,ISERROR(LEFT(_xlfn.FORMULATEXT(XEF575),1)="=")=FALSE),TRUE,FALSE),IF(AND(ISERROR(FIND("!",_xlfn.FORMULATEXT(XEG575),1))=FALSE,ISERROR(LEFT(_xlfn.FORMULATEXT(XEG575),1)="=")=FALSE),TRUE,FALSE),IF(AND(ISERROR(FIND("!",_xlfn.FORMULATEXT(XEH575),1))=FALSE,ISERROR(LEFT(_xlfn.FORMULATEXT(XEH575),1)="=")=FALSE),TRUE,FALSE),IF(AND(ISERROR(FIND("!",_xlfn.FORMULATEXT(XEI575),1))=FALSE,ISERROR(LEFT(_xlfn.FORMULATEXT(XEI575),1)="=")=FALSE),TRUE,FALSE),IF(AND(ISERROR(FIND("!",_xlfn.FORMULATEXT(XEJ575),1))=FALSE,ISERROR(LEFT(_xlfn.FORMULATEXT(XEJ575),1)="=")=FALSE),TRUE,FALSE),IF(AND(ISERROR(FIND("!",_xlfn.FORMULATEXT(XEK575),1))=FALSE,ISERROR(LEFT(_xlfn.FORMULATEXT(XEK575),1)="=")=FALSE),TRUE,FALSE),IF(AND(ISERROR(FIND("!",_xlfn.FORMULATEXT(XEL575),1))=FALSE,ISERROR(LEFT(_xlfn.FORMULATEXT(XEL575),1)="=")=FALSE),TRUE,FALSE))=TRUE,TRUE,FALSE)</formula>
    </cfRule>
  </conditionalFormatting>
  <conditionalFormatting sqref="B13:C25">
    <cfRule type="expression" dxfId="96" priority="2468">
      <formula>IF(OR(IF(AND(ISERROR(FIND("!",_xlfn.FORMULATEXT(XEE568),1))=FALSE,ISERROR(LEFT(_xlfn.FORMULATEXT(XEE568),1)="=")=FALSE),TRUE,FALSE),IF(AND(ISERROR(FIND("!",_xlfn.FORMULATEXT(XEF568),1))=FALSE,ISERROR(LEFT(_xlfn.FORMULATEXT(XEF568),1)="=")=FALSE),TRUE,FALSE),IF(AND(ISERROR(FIND("!",_xlfn.FORMULATEXT(XEG568),1))=FALSE,ISERROR(LEFT(_xlfn.FORMULATEXT(XEG568),1)="=")=FALSE),TRUE,FALSE),IF(AND(ISERROR(FIND("!",_xlfn.FORMULATEXT(XEH568),1))=FALSE,ISERROR(LEFT(_xlfn.FORMULATEXT(XEH568),1)="=")=FALSE),TRUE,FALSE),IF(AND(ISERROR(FIND("!",_xlfn.FORMULATEXT(XEI568),1))=FALSE,ISERROR(LEFT(_xlfn.FORMULATEXT(XEI568),1)="=")=FALSE),TRUE,FALSE),IF(AND(ISERROR(FIND("!",_xlfn.FORMULATEXT(XEJ568),1))=FALSE,ISERROR(LEFT(_xlfn.FORMULATEXT(XEJ568),1)="=")=FALSE),TRUE,FALSE),IF(AND(ISERROR(FIND("!",_xlfn.FORMULATEXT(XEK568),1))=FALSE,ISERROR(LEFT(_xlfn.FORMULATEXT(XEK568),1)="=")=FALSE),TRUE,FALSE),IF(AND(ISERROR(FIND("!",_xlfn.FORMULATEXT(XEL568),1))=FALSE,ISERROR(LEFT(_xlfn.FORMULATEXT(XEL568),1)="=")=FALSE),TRUE,FALSE))=TRUE,TRUE,FALSE)</formula>
    </cfRule>
    <cfRule type="expression" dxfId="95" priority="2469">
      <formula>IF(OR(IF(AND(ISERROR(FIND("!",_xlfn.FORMULATEXT(XEE576),1))=FALSE,ISERROR(LEFT(_xlfn.FORMULATEXT(XEE576),1)="=")=FALSE),TRUE,FALSE),IF(AND(ISERROR(FIND("!",_xlfn.FORMULATEXT(XEF576),1))=FALSE,ISERROR(LEFT(_xlfn.FORMULATEXT(XEF576),1)="=")=FALSE),TRUE,FALSE),IF(AND(ISERROR(FIND("!",_xlfn.FORMULATEXT(XEG576),1))=FALSE,ISERROR(LEFT(_xlfn.FORMULATEXT(XEG576),1)="=")=FALSE),TRUE,FALSE),IF(AND(ISERROR(FIND("!",_xlfn.FORMULATEXT(XEH576),1))=FALSE,ISERROR(LEFT(_xlfn.FORMULATEXT(XEH576),1)="=")=FALSE),TRUE,FALSE),IF(AND(ISERROR(FIND("!",_xlfn.FORMULATEXT(XEI576),1))=FALSE,ISERROR(LEFT(_xlfn.FORMULATEXT(XEI576),1)="=")=FALSE),TRUE,FALSE),IF(AND(ISERROR(FIND("!",_xlfn.FORMULATEXT(XEJ576),1))=FALSE,ISERROR(LEFT(_xlfn.FORMULATEXT(XEJ576),1)="=")=FALSE),TRUE,FALSE),IF(AND(ISERROR(FIND("!",_xlfn.FORMULATEXT(XEK576),1))=FALSE,ISERROR(LEFT(_xlfn.FORMULATEXT(XEK576),1)="=")=FALSE),TRUE,FALSE),IF(AND(ISERROR(FIND("!",_xlfn.FORMULATEXT(XEL576),1))=FALSE,ISERROR(LEFT(_xlfn.FORMULATEXT(XEL576),1)="=")=FALSE),TRUE,FALSE))=TRUE,TRUE,FALSE)</formula>
    </cfRule>
  </conditionalFormatting>
  <conditionalFormatting sqref="B29:C30">
    <cfRule type="expression" dxfId="94" priority="173">
      <formula>IF(OR(IF(AND(ISERROR(FIND("!",_xlfn.FORMULATEXT(XEE594),1))=FALSE,ISERROR(LEFT(_xlfn.FORMULATEXT(XEE594),1)="=")=FALSE),TRUE,FALSE),IF(AND(ISERROR(FIND("!",_xlfn.FORMULATEXT(XEF594),1))=FALSE,ISERROR(LEFT(_xlfn.FORMULATEXT(XEF594),1)="=")=FALSE),TRUE,FALSE),IF(AND(ISERROR(FIND("!",_xlfn.FORMULATEXT(XEG594),1))=FALSE,ISERROR(LEFT(_xlfn.FORMULATEXT(XEG594),1)="=")=FALSE),TRUE,FALSE),IF(AND(ISERROR(FIND("!",_xlfn.FORMULATEXT(XEH594),1))=FALSE,ISERROR(LEFT(_xlfn.FORMULATEXT(XEH594),1)="=")=FALSE),TRUE,FALSE),IF(AND(ISERROR(FIND("!",_xlfn.FORMULATEXT(XEI594),1))=FALSE,ISERROR(LEFT(_xlfn.FORMULATEXT(XEI594),1)="=")=FALSE),TRUE,FALSE),IF(AND(ISERROR(FIND("!",_xlfn.FORMULATEXT(XEJ594),1))=FALSE,ISERROR(LEFT(_xlfn.FORMULATEXT(XEJ594),1)="=")=FALSE),TRUE,FALSE),IF(AND(ISERROR(FIND("!",_xlfn.FORMULATEXT(XEK594),1))=FALSE,ISERROR(LEFT(_xlfn.FORMULATEXT(XEK594),1)="=")=FALSE),TRUE,FALSE),IF(AND(ISERROR(FIND("!",_xlfn.FORMULATEXT(XEL594),1))=FALSE,ISERROR(LEFT(_xlfn.FORMULATEXT(XEL594),1)="=")=FALSE),TRUE,FALSE))=TRUE,TRUE,FALSE)</formula>
    </cfRule>
    <cfRule type="expression" dxfId="93" priority="174">
      <formula>IF(OR(IF(AND(ISERROR(FIND("!",_xlfn.FORMULATEXT(XEE602),1))=FALSE,ISERROR(LEFT(_xlfn.FORMULATEXT(XEE602),1)="=")=FALSE),TRUE,FALSE),IF(AND(ISERROR(FIND("!",_xlfn.FORMULATEXT(XEF602),1))=FALSE,ISERROR(LEFT(_xlfn.FORMULATEXT(XEF602),1)="=")=FALSE),TRUE,FALSE),IF(AND(ISERROR(FIND("!",_xlfn.FORMULATEXT(XEG602),1))=FALSE,ISERROR(LEFT(_xlfn.FORMULATEXT(XEG602),1)="=")=FALSE),TRUE,FALSE),IF(AND(ISERROR(FIND("!",_xlfn.FORMULATEXT(XEH602),1))=FALSE,ISERROR(LEFT(_xlfn.FORMULATEXT(XEH602),1)="=")=FALSE),TRUE,FALSE),IF(AND(ISERROR(FIND("!",_xlfn.FORMULATEXT(XEI602),1))=FALSE,ISERROR(LEFT(_xlfn.FORMULATEXT(XEI602),1)="=")=FALSE),TRUE,FALSE),IF(AND(ISERROR(FIND("!",_xlfn.FORMULATEXT(XEJ602),1))=FALSE,ISERROR(LEFT(_xlfn.FORMULATEXT(XEJ602),1)="=")=FALSE),TRUE,FALSE),IF(AND(ISERROR(FIND("!",_xlfn.FORMULATEXT(XEK602),1))=FALSE,ISERROR(LEFT(_xlfn.FORMULATEXT(XEK602),1)="=")=FALSE),TRUE,FALSE),IF(AND(ISERROR(FIND("!",_xlfn.FORMULATEXT(XEL602),1))=FALSE,ISERROR(LEFT(_xlfn.FORMULATEXT(XEL602),1)="=")=FALSE),TRUE,FALSE))=TRUE,TRUE,FALSE)</formula>
    </cfRule>
  </conditionalFormatting>
  <conditionalFormatting sqref="B29:C35 B39:C43 B47:C62 B66:C70 B74:C98 B102:C109 B113:C116 B120:C126 B130:C131 B135:C145 B149:C159 B163:C169 B173:C179 B183:C188 B193:C200 C192 B204:C217 B221:C233 B237:C238 B242:C243 B247:C248 B252:C254 B258:C258 B262:C263 B267:C267 C271 B275:C275 B279:C279 B283:C283 B11:C25">
    <cfRule type="expression" dxfId="92" priority="183">
      <formula>AND(NOT(ISBLANK($F$9)),SEARCH($F$9,$B11&amp;$D11&amp;$E11&amp;$F11&amp;$G11&amp;$H11&amp;$I11))</formula>
    </cfRule>
  </conditionalFormatting>
  <conditionalFormatting sqref="B31:C35">
    <cfRule type="expression" dxfId="91" priority="175">
      <formula>IF(OR(IF(AND(ISERROR(FIND("!",_xlfn.FORMULATEXT(XEE595),1))=FALSE,ISERROR(LEFT(_xlfn.FORMULATEXT(XEE595),1)="=")=FALSE),TRUE,FALSE),IF(AND(ISERROR(FIND("!",_xlfn.FORMULATEXT(XEF595),1))=FALSE,ISERROR(LEFT(_xlfn.FORMULATEXT(XEF595),1)="=")=FALSE),TRUE,FALSE),IF(AND(ISERROR(FIND("!",_xlfn.FORMULATEXT(XEG595),1))=FALSE,ISERROR(LEFT(_xlfn.FORMULATEXT(XEG595),1)="=")=FALSE),TRUE,FALSE),IF(AND(ISERROR(FIND("!",_xlfn.FORMULATEXT(XEH595),1))=FALSE,ISERROR(LEFT(_xlfn.FORMULATEXT(XEH595),1)="=")=FALSE),TRUE,FALSE),IF(AND(ISERROR(FIND("!",_xlfn.FORMULATEXT(XEI595),1))=FALSE,ISERROR(LEFT(_xlfn.FORMULATEXT(XEI595),1)="=")=FALSE),TRUE,FALSE),IF(AND(ISERROR(FIND("!",_xlfn.FORMULATEXT(XEJ595),1))=FALSE,ISERROR(LEFT(_xlfn.FORMULATEXT(XEJ595),1)="=")=FALSE),TRUE,FALSE),IF(AND(ISERROR(FIND("!",_xlfn.FORMULATEXT(XEK595),1))=FALSE,ISERROR(LEFT(_xlfn.FORMULATEXT(XEK595),1)="=")=FALSE),TRUE,FALSE),IF(AND(ISERROR(FIND("!",_xlfn.FORMULATEXT(XEL595),1))=FALSE,ISERROR(LEFT(_xlfn.FORMULATEXT(XEL595),1)="=")=FALSE),TRUE,FALSE))=TRUE,TRUE,FALSE)</formula>
    </cfRule>
    <cfRule type="expression" dxfId="90" priority="176">
      <formula>IF(OR(IF(AND(ISERROR(FIND("!",_xlfn.FORMULATEXT(XEE603),1))=FALSE,ISERROR(LEFT(_xlfn.FORMULATEXT(XEE603),1)="=")=FALSE),TRUE,FALSE),IF(AND(ISERROR(FIND("!",_xlfn.FORMULATEXT(XEF603),1))=FALSE,ISERROR(LEFT(_xlfn.FORMULATEXT(XEF603),1)="=")=FALSE),TRUE,FALSE),IF(AND(ISERROR(FIND("!",_xlfn.FORMULATEXT(XEG603),1))=FALSE,ISERROR(LEFT(_xlfn.FORMULATEXT(XEG603),1)="=")=FALSE),TRUE,FALSE),IF(AND(ISERROR(FIND("!",_xlfn.FORMULATEXT(XEH603),1))=FALSE,ISERROR(LEFT(_xlfn.FORMULATEXT(XEH603),1)="=")=FALSE),TRUE,FALSE),IF(AND(ISERROR(FIND("!",_xlfn.FORMULATEXT(XEI603),1))=FALSE,ISERROR(LEFT(_xlfn.FORMULATEXT(XEI603),1)="=")=FALSE),TRUE,FALSE),IF(AND(ISERROR(FIND("!",_xlfn.FORMULATEXT(XEJ603),1))=FALSE,ISERROR(LEFT(_xlfn.FORMULATEXT(XEJ603),1)="=")=FALSE),TRUE,FALSE),IF(AND(ISERROR(FIND("!",_xlfn.FORMULATEXT(XEK603),1))=FALSE,ISERROR(LEFT(_xlfn.FORMULATEXT(XEK603),1)="=")=FALSE),TRUE,FALSE),IF(AND(ISERROR(FIND("!",_xlfn.FORMULATEXT(XEL603),1))=FALSE,ISERROR(LEFT(_xlfn.FORMULATEXT(XEL603),1)="=")=FALSE),TRUE,FALSE))=TRUE,TRUE,FALSE)</formula>
    </cfRule>
  </conditionalFormatting>
  <conditionalFormatting sqref="B39:C40 B39:B41">
    <cfRule type="expression" dxfId="89" priority="169">
      <formula>IF(OR(IF(AND(ISERROR(FIND("!",_xlfn.FORMULATEXT(XEE621),1))=FALSE,ISERROR(LEFT(_xlfn.FORMULATEXT(XEE621),1)="=")=FALSE),TRUE,FALSE),IF(AND(ISERROR(FIND("!",_xlfn.FORMULATEXT(XEF621),1))=FALSE,ISERROR(LEFT(_xlfn.FORMULATEXT(XEF621),1)="=")=FALSE),TRUE,FALSE),IF(AND(ISERROR(FIND("!",_xlfn.FORMULATEXT(XEG621),1))=FALSE,ISERROR(LEFT(_xlfn.FORMULATEXT(XEG621),1)="=")=FALSE),TRUE,FALSE),IF(AND(ISERROR(FIND("!",_xlfn.FORMULATEXT(XEH621),1))=FALSE,ISERROR(LEFT(_xlfn.FORMULATEXT(XEH621),1)="=")=FALSE),TRUE,FALSE),IF(AND(ISERROR(FIND("!",_xlfn.FORMULATEXT(XEI621),1))=FALSE,ISERROR(LEFT(_xlfn.FORMULATEXT(XEI621),1)="=")=FALSE),TRUE,FALSE),IF(AND(ISERROR(FIND("!",_xlfn.FORMULATEXT(XEJ621),1))=FALSE,ISERROR(LEFT(_xlfn.FORMULATEXT(XEJ621),1)="=")=FALSE),TRUE,FALSE),IF(AND(ISERROR(FIND("!",_xlfn.FORMULATEXT(XEK621),1))=FALSE,ISERROR(LEFT(_xlfn.FORMULATEXT(XEK621),1)="=")=FALSE),TRUE,FALSE),IF(AND(ISERROR(FIND("!",_xlfn.FORMULATEXT(XEL621),1))=FALSE,ISERROR(LEFT(_xlfn.FORMULATEXT(XEL621),1)="=")=FALSE),TRUE,FALSE))=TRUE,TRUE,FALSE)</formula>
    </cfRule>
    <cfRule type="expression" dxfId="88" priority="170">
      <formula>IF(OR(IF(AND(ISERROR(FIND("!",_xlfn.FORMULATEXT(XEE629),1))=FALSE,ISERROR(LEFT(_xlfn.FORMULATEXT(XEE629),1)="=")=FALSE),TRUE,FALSE),IF(AND(ISERROR(FIND("!",_xlfn.FORMULATEXT(XEF629),1))=FALSE,ISERROR(LEFT(_xlfn.FORMULATEXT(XEF629),1)="=")=FALSE),TRUE,FALSE),IF(AND(ISERROR(FIND("!",_xlfn.FORMULATEXT(XEG629),1))=FALSE,ISERROR(LEFT(_xlfn.FORMULATEXT(XEG629),1)="=")=FALSE),TRUE,FALSE),IF(AND(ISERROR(FIND("!",_xlfn.FORMULATEXT(XEH629),1))=FALSE,ISERROR(LEFT(_xlfn.FORMULATEXT(XEH629),1)="=")=FALSE),TRUE,FALSE),IF(AND(ISERROR(FIND("!",_xlfn.FORMULATEXT(XEI629),1))=FALSE,ISERROR(LEFT(_xlfn.FORMULATEXT(XEI629),1)="=")=FALSE),TRUE,FALSE),IF(AND(ISERROR(FIND("!",_xlfn.FORMULATEXT(XEJ629),1))=FALSE,ISERROR(LEFT(_xlfn.FORMULATEXT(XEJ629),1)="=")=FALSE),TRUE,FALSE),IF(AND(ISERROR(FIND("!",_xlfn.FORMULATEXT(XEK629),1))=FALSE,ISERROR(LEFT(_xlfn.FORMULATEXT(XEK629),1)="=")=FALSE),TRUE,FALSE),IF(AND(ISERROR(FIND("!",_xlfn.FORMULATEXT(XEL629),1))=FALSE,ISERROR(LEFT(_xlfn.FORMULATEXT(XEL629),1)="=")=FALSE),TRUE,FALSE))=TRUE,TRUE,FALSE)</formula>
    </cfRule>
  </conditionalFormatting>
  <conditionalFormatting sqref="B41:C43">
    <cfRule type="expression" dxfId="87" priority="171">
      <formula>IF(OR(IF(AND(ISERROR(FIND("!",_xlfn.FORMULATEXT(XEE622),1))=FALSE,ISERROR(LEFT(_xlfn.FORMULATEXT(XEE622),1)="=")=FALSE),TRUE,FALSE),IF(AND(ISERROR(FIND("!",_xlfn.FORMULATEXT(XEF622),1))=FALSE,ISERROR(LEFT(_xlfn.FORMULATEXT(XEF622),1)="=")=FALSE),TRUE,FALSE),IF(AND(ISERROR(FIND("!",_xlfn.FORMULATEXT(XEG622),1))=FALSE,ISERROR(LEFT(_xlfn.FORMULATEXT(XEG622),1)="=")=FALSE),TRUE,FALSE),IF(AND(ISERROR(FIND("!",_xlfn.FORMULATEXT(XEH622),1))=FALSE,ISERROR(LEFT(_xlfn.FORMULATEXT(XEH622),1)="=")=FALSE),TRUE,FALSE),IF(AND(ISERROR(FIND("!",_xlfn.FORMULATEXT(XEI622),1))=FALSE,ISERROR(LEFT(_xlfn.FORMULATEXT(XEI622),1)="=")=FALSE),TRUE,FALSE),IF(AND(ISERROR(FIND("!",_xlfn.FORMULATEXT(XEJ622),1))=FALSE,ISERROR(LEFT(_xlfn.FORMULATEXT(XEJ622),1)="=")=FALSE),TRUE,FALSE),IF(AND(ISERROR(FIND("!",_xlfn.FORMULATEXT(XEK622),1))=FALSE,ISERROR(LEFT(_xlfn.FORMULATEXT(XEK622),1)="=")=FALSE),TRUE,FALSE),IF(AND(ISERROR(FIND("!",_xlfn.FORMULATEXT(XEL622),1))=FALSE,ISERROR(LEFT(_xlfn.FORMULATEXT(XEL622),1)="=")=FALSE),TRUE,FALSE))=TRUE,TRUE,FALSE)</formula>
    </cfRule>
    <cfRule type="expression" dxfId="86" priority="172">
      <formula>IF(OR(IF(AND(ISERROR(FIND("!",_xlfn.FORMULATEXT(XEE630),1))=FALSE,ISERROR(LEFT(_xlfn.FORMULATEXT(XEE630),1)="=")=FALSE),TRUE,FALSE),IF(AND(ISERROR(FIND("!",_xlfn.FORMULATEXT(XEF630),1))=FALSE,ISERROR(LEFT(_xlfn.FORMULATEXT(XEF630),1)="=")=FALSE),TRUE,FALSE),IF(AND(ISERROR(FIND("!",_xlfn.FORMULATEXT(XEG630),1))=FALSE,ISERROR(LEFT(_xlfn.FORMULATEXT(XEG630),1)="=")=FALSE),TRUE,FALSE),IF(AND(ISERROR(FIND("!",_xlfn.FORMULATEXT(XEH630),1))=FALSE,ISERROR(LEFT(_xlfn.FORMULATEXT(XEH630),1)="=")=FALSE),TRUE,FALSE),IF(AND(ISERROR(FIND("!",_xlfn.FORMULATEXT(XEI630),1))=FALSE,ISERROR(LEFT(_xlfn.FORMULATEXT(XEI630),1)="=")=FALSE),TRUE,FALSE),IF(AND(ISERROR(FIND("!",_xlfn.FORMULATEXT(XEJ630),1))=FALSE,ISERROR(LEFT(_xlfn.FORMULATEXT(XEJ630),1)="=")=FALSE),TRUE,FALSE),IF(AND(ISERROR(FIND("!",_xlfn.FORMULATEXT(XEK630),1))=FALSE,ISERROR(LEFT(_xlfn.FORMULATEXT(XEK630),1)="=")=FALSE),TRUE,FALSE),IF(AND(ISERROR(FIND("!",_xlfn.FORMULATEXT(XEL630),1))=FALSE,ISERROR(LEFT(_xlfn.FORMULATEXT(XEL630),1)="=")=FALSE),TRUE,FALSE))=TRUE,TRUE,FALSE)</formula>
    </cfRule>
  </conditionalFormatting>
  <conditionalFormatting sqref="B47:C48">
    <cfRule type="expression" dxfId="85" priority="164">
      <formula>IF(OR(IF(AND(ISERROR(FIND("!",_xlfn.FORMULATEXT(XEE648),1))=FALSE,ISERROR(LEFT(_xlfn.FORMULATEXT(XEE648),1)="=")=FALSE),TRUE,FALSE),IF(AND(ISERROR(FIND("!",_xlfn.FORMULATEXT(XEF648),1))=FALSE,ISERROR(LEFT(_xlfn.FORMULATEXT(XEF648),1)="=")=FALSE),TRUE,FALSE),IF(AND(ISERROR(FIND("!",_xlfn.FORMULATEXT(XEG648),1))=FALSE,ISERROR(LEFT(_xlfn.FORMULATEXT(XEG648),1)="=")=FALSE),TRUE,FALSE),IF(AND(ISERROR(FIND("!",_xlfn.FORMULATEXT(XEH648),1))=FALSE,ISERROR(LEFT(_xlfn.FORMULATEXT(XEH648),1)="=")=FALSE),TRUE,FALSE),IF(AND(ISERROR(FIND("!",_xlfn.FORMULATEXT(XEI648),1))=FALSE,ISERROR(LEFT(_xlfn.FORMULATEXT(XEI648),1)="=")=FALSE),TRUE,FALSE),IF(AND(ISERROR(FIND("!",_xlfn.FORMULATEXT(XEJ648),1))=FALSE,ISERROR(LEFT(_xlfn.FORMULATEXT(XEJ648),1)="=")=FALSE),TRUE,FALSE),IF(AND(ISERROR(FIND("!",_xlfn.FORMULATEXT(XEK648),1))=FALSE,ISERROR(LEFT(_xlfn.FORMULATEXT(XEK648),1)="=")=FALSE),TRUE,FALSE),IF(AND(ISERROR(FIND("!",_xlfn.FORMULATEXT(XEL648),1))=FALSE,ISERROR(LEFT(_xlfn.FORMULATEXT(XEL648),1)="=")=FALSE),TRUE,FALSE))=TRUE,TRUE,FALSE)</formula>
    </cfRule>
    <cfRule type="expression" dxfId="84" priority="165">
      <formula>IF(OR(IF(AND(ISERROR(FIND("!",_xlfn.FORMULATEXT(XEE656),1))=FALSE,ISERROR(LEFT(_xlfn.FORMULATEXT(XEE656),1)="=")=FALSE),TRUE,FALSE),IF(AND(ISERROR(FIND("!",_xlfn.FORMULATEXT(XEF656),1))=FALSE,ISERROR(LEFT(_xlfn.FORMULATEXT(XEF656),1)="=")=FALSE),TRUE,FALSE),IF(AND(ISERROR(FIND("!",_xlfn.FORMULATEXT(XEG656),1))=FALSE,ISERROR(LEFT(_xlfn.FORMULATEXT(XEG656),1)="=")=FALSE),TRUE,FALSE),IF(AND(ISERROR(FIND("!",_xlfn.FORMULATEXT(XEH656),1))=FALSE,ISERROR(LEFT(_xlfn.FORMULATEXT(XEH656),1)="=")=FALSE),TRUE,FALSE),IF(AND(ISERROR(FIND("!",_xlfn.FORMULATEXT(XEI656),1))=FALSE,ISERROR(LEFT(_xlfn.FORMULATEXT(XEI656),1)="=")=FALSE),TRUE,FALSE),IF(AND(ISERROR(FIND("!",_xlfn.FORMULATEXT(XEJ656),1))=FALSE,ISERROR(LEFT(_xlfn.FORMULATEXT(XEJ656),1)="=")=FALSE),TRUE,FALSE),IF(AND(ISERROR(FIND("!",_xlfn.FORMULATEXT(XEK656),1))=FALSE,ISERROR(LEFT(_xlfn.FORMULATEXT(XEK656),1)="=")=FALSE),TRUE,FALSE),IF(AND(ISERROR(FIND("!",_xlfn.FORMULATEXT(XEL656),1))=FALSE,ISERROR(LEFT(_xlfn.FORMULATEXT(XEL656),1)="=")=FALSE),TRUE,FALSE))=TRUE,TRUE,FALSE)</formula>
    </cfRule>
  </conditionalFormatting>
  <conditionalFormatting sqref="B49:C62">
    <cfRule type="expression" dxfId="83" priority="166">
      <formula>IF(OR(IF(AND(ISERROR(FIND("!",_xlfn.FORMULATEXT(XEE649),1))=FALSE,ISERROR(LEFT(_xlfn.FORMULATEXT(XEE649),1)="=")=FALSE),TRUE,FALSE),IF(AND(ISERROR(FIND("!",_xlfn.FORMULATEXT(XEF649),1))=FALSE,ISERROR(LEFT(_xlfn.FORMULATEXT(XEF649),1)="=")=FALSE),TRUE,FALSE),IF(AND(ISERROR(FIND("!",_xlfn.FORMULATEXT(XEG649),1))=FALSE,ISERROR(LEFT(_xlfn.FORMULATEXT(XEG649),1)="=")=FALSE),TRUE,FALSE),IF(AND(ISERROR(FIND("!",_xlfn.FORMULATEXT(XEH649),1))=FALSE,ISERROR(LEFT(_xlfn.FORMULATEXT(XEH649),1)="=")=FALSE),TRUE,FALSE),IF(AND(ISERROR(FIND("!",_xlfn.FORMULATEXT(XEI649),1))=FALSE,ISERROR(LEFT(_xlfn.FORMULATEXT(XEI649),1)="=")=FALSE),TRUE,FALSE),IF(AND(ISERROR(FIND("!",_xlfn.FORMULATEXT(XEJ649),1))=FALSE,ISERROR(LEFT(_xlfn.FORMULATEXT(XEJ649),1)="=")=FALSE),TRUE,FALSE),IF(AND(ISERROR(FIND("!",_xlfn.FORMULATEXT(XEK649),1))=FALSE,ISERROR(LEFT(_xlfn.FORMULATEXT(XEK649),1)="=")=FALSE),TRUE,FALSE),IF(AND(ISERROR(FIND("!",_xlfn.FORMULATEXT(XEL649),1))=FALSE,ISERROR(LEFT(_xlfn.FORMULATEXT(XEL649),1)="=")=FALSE),TRUE,FALSE))=TRUE,TRUE,FALSE)</formula>
    </cfRule>
    <cfRule type="expression" dxfId="82" priority="167">
      <formula>IF(OR(IF(AND(ISERROR(FIND("!",_xlfn.FORMULATEXT(XEE657),1))=FALSE,ISERROR(LEFT(_xlfn.FORMULATEXT(XEE657),1)="=")=FALSE),TRUE,FALSE),IF(AND(ISERROR(FIND("!",_xlfn.FORMULATEXT(XEF657),1))=FALSE,ISERROR(LEFT(_xlfn.FORMULATEXT(XEF657),1)="=")=FALSE),TRUE,FALSE),IF(AND(ISERROR(FIND("!",_xlfn.FORMULATEXT(XEG657),1))=FALSE,ISERROR(LEFT(_xlfn.FORMULATEXT(XEG657),1)="=")=FALSE),TRUE,FALSE),IF(AND(ISERROR(FIND("!",_xlfn.FORMULATEXT(XEH657),1))=FALSE,ISERROR(LEFT(_xlfn.FORMULATEXT(XEH657),1)="=")=FALSE),TRUE,FALSE),IF(AND(ISERROR(FIND("!",_xlfn.FORMULATEXT(XEI657),1))=FALSE,ISERROR(LEFT(_xlfn.FORMULATEXT(XEI657),1)="=")=FALSE),TRUE,FALSE),IF(AND(ISERROR(FIND("!",_xlfn.FORMULATEXT(XEJ657),1))=FALSE,ISERROR(LEFT(_xlfn.FORMULATEXT(XEJ657),1)="=")=FALSE),TRUE,FALSE),IF(AND(ISERROR(FIND("!",_xlfn.FORMULATEXT(XEK657),1))=FALSE,ISERROR(LEFT(_xlfn.FORMULATEXT(XEK657),1)="=")=FALSE),TRUE,FALSE),IF(AND(ISERROR(FIND("!",_xlfn.FORMULATEXT(XEL657),1))=FALSE,ISERROR(LEFT(_xlfn.FORMULATEXT(XEL657),1)="=")=FALSE),TRUE,FALSE))=TRUE,TRUE,FALSE)</formula>
    </cfRule>
  </conditionalFormatting>
  <conditionalFormatting sqref="B66:C67">
    <cfRule type="expression" dxfId="81" priority="159">
      <formula>IF(OR(IF(AND(ISERROR(FIND("!",_xlfn.FORMULATEXT(XEE675),1))=FALSE,ISERROR(LEFT(_xlfn.FORMULATEXT(XEE675),1)="=")=FALSE),TRUE,FALSE),IF(AND(ISERROR(FIND("!",_xlfn.FORMULATEXT(XEF675),1))=FALSE,ISERROR(LEFT(_xlfn.FORMULATEXT(XEF675),1)="=")=FALSE),TRUE,FALSE),IF(AND(ISERROR(FIND("!",_xlfn.FORMULATEXT(XEG675),1))=FALSE,ISERROR(LEFT(_xlfn.FORMULATEXT(XEG675),1)="=")=FALSE),TRUE,FALSE),IF(AND(ISERROR(FIND("!",_xlfn.FORMULATEXT(XEH675),1))=FALSE,ISERROR(LEFT(_xlfn.FORMULATEXT(XEH675),1)="=")=FALSE),TRUE,FALSE),IF(AND(ISERROR(FIND("!",_xlfn.FORMULATEXT(XEI675),1))=FALSE,ISERROR(LEFT(_xlfn.FORMULATEXT(XEI675),1)="=")=FALSE),TRUE,FALSE),IF(AND(ISERROR(FIND("!",_xlfn.FORMULATEXT(XEJ675),1))=FALSE,ISERROR(LEFT(_xlfn.FORMULATEXT(XEJ675),1)="=")=FALSE),TRUE,FALSE),IF(AND(ISERROR(FIND("!",_xlfn.FORMULATEXT(XEK675),1))=FALSE,ISERROR(LEFT(_xlfn.FORMULATEXT(XEK675),1)="=")=FALSE),TRUE,FALSE),IF(AND(ISERROR(FIND("!",_xlfn.FORMULATEXT(XEL675),1))=FALSE,ISERROR(LEFT(_xlfn.FORMULATEXT(XEL675),1)="=")=FALSE),TRUE,FALSE))=TRUE,TRUE,FALSE)</formula>
    </cfRule>
    <cfRule type="expression" dxfId="80" priority="160">
      <formula>IF(OR(IF(AND(ISERROR(FIND("!",_xlfn.FORMULATEXT(XEE683),1))=FALSE,ISERROR(LEFT(_xlfn.FORMULATEXT(XEE683),1)="=")=FALSE),TRUE,FALSE),IF(AND(ISERROR(FIND("!",_xlfn.FORMULATEXT(XEF683),1))=FALSE,ISERROR(LEFT(_xlfn.FORMULATEXT(XEF683),1)="=")=FALSE),TRUE,FALSE),IF(AND(ISERROR(FIND("!",_xlfn.FORMULATEXT(XEG683),1))=FALSE,ISERROR(LEFT(_xlfn.FORMULATEXT(XEG683),1)="=")=FALSE),TRUE,FALSE),IF(AND(ISERROR(FIND("!",_xlfn.FORMULATEXT(XEH683),1))=FALSE,ISERROR(LEFT(_xlfn.FORMULATEXT(XEH683),1)="=")=FALSE),TRUE,FALSE),IF(AND(ISERROR(FIND("!",_xlfn.FORMULATEXT(XEI683),1))=FALSE,ISERROR(LEFT(_xlfn.FORMULATEXT(XEI683),1)="=")=FALSE),TRUE,FALSE),IF(AND(ISERROR(FIND("!",_xlfn.FORMULATEXT(XEJ683),1))=FALSE,ISERROR(LEFT(_xlfn.FORMULATEXT(XEJ683),1)="=")=FALSE),TRUE,FALSE),IF(AND(ISERROR(FIND("!",_xlfn.FORMULATEXT(XEK683),1))=FALSE,ISERROR(LEFT(_xlfn.FORMULATEXT(XEK683),1)="=")=FALSE),TRUE,FALSE),IF(AND(ISERROR(FIND("!",_xlfn.FORMULATEXT(XEL683),1))=FALSE,ISERROR(LEFT(_xlfn.FORMULATEXT(XEL683),1)="=")=FALSE),TRUE,FALSE))=TRUE,TRUE,FALSE)</formula>
    </cfRule>
  </conditionalFormatting>
  <conditionalFormatting sqref="B68:C70">
    <cfRule type="expression" dxfId="79" priority="161">
      <formula>IF(OR(IF(AND(ISERROR(FIND("!",_xlfn.FORMULATEXT(XEE676),1))=FALSE,ISERROR(LEFT(_xlfn.FORMULATEXT(XEE676),1)="=")=FALSE),TRUE,FALSE),IF(AND(ISERROR(FIND("!",_xlfn.FORMULATEXT(XEF676),1))=FALSE,ISERROR(LEFT(_xlfn.FORMULATEXT(XEF676),1)="=")=FALSE),TRUE,FALSE),IF(AND(ISERROR(FIND("!",_xlfn.FORMULATEXT(XEG676),1))=FALSE,ISERROR(LEFT(_xlfn.FORMULATEXT(XEG676),1)="=")=FALSE),TRUE,FALSE),IF(AND(ISERROR(FIND("!",_xlfn.FORMULATEXT(XEH676),1))=FALSE,ISERROR(LEFT(_xlfn.FORMULATEXT(XEH676),1)="=")=FALSE),TRUE,FALSE),IF(AND(ISERROR(FIND("!",_xlfn.FORMULATEXT(XEI676),1))=FALSE,ISERROR(LEFT(_xlfn.FORMULATEXT(XEI676),1)="=")=FALSE),TRUE,FALSE),IF(AND(ISERROR(FIND("!",_xlfn.FORMULATEXT(XEJ676),1))=FALSE,ISERROR(LEFT(_xlfn.FORMULATEXT(XEJ676),1)="=")=FALSE),TRUE,FALSE),IF(AND(ISERROR(FIND("!",_xlfn.FORMULATEXT(XEK676),1))=FALSE,ISERROR(LEFT(_xlfn.FORMULATEXT(XEK676),1)="=")=FALSE),TRUE,FALSE),IF(AND(ISERROR(FIND("!",_xlfn.FORMULATEXT(XEL676),1))=FALSE,ISERROR(LEFT(_xlfn.FORMULATEXT(XEL676),1)="=")=FALSE),TRUE,FALSE))=TRUE,TRUE,FALSE)</formula>
    </cfRule>
    <cfRule type="expression" dxfId="78" priority="162">
      <formula>IF(OR(IF(AND(ISERROR(FIND("!",_xlfn.FORMULATEXT(XEE684),1))=FALSE,ISERROR(LEFT(_xlfn.FORMULATEXT(XEE684),1)="=")=FALSE),TRUE,FALSE),IF(AND(ISERROR(FIND("!",_xlfn.FORMULATEXT(XEF684),1))=FALSE,ISERROR(LEFT(_xlfn.FORMULATEXT(XEF684),1)="=")=FALSE),TRUE,FALSE),IF(AND(ISERROR(FIND("!",_xlfn.FORMULATEXT(XEG684),1))=FALSE,ISERROR(LEFT(_xlfn.FORMULATEXT(XEG684),1)="=")=FALSE),TRUE,FALSE),IF(AND(ISERROR(FIND("!",_xlfn.FORMULATEXT(XEH684),1))=FALSE,ISERROR(LEFT(_xlfn.FORMULATEXT(XEH684),1)="=")=FALSE),TRUE,FALSE),IF(AND(ISERROR(FIND("!",_xlfn.FORMULATEXT(XEI684),1))=FALSE,ISERROR(LEFT(_xlfn.FORMULATEXT(XEI684),1)="=")=FALSE),TRUE,FALSE),IF(AND(ISERROR(FIND("!",_xlfn.FORMULATEXT(XEJ684),1))=FALSE,ISERROR(LEFT(_xlfn.FORMULATEXT(XEJ684),1)="=")=FALSE),TRUE,FALSE),IF(AND(ISERROR(FIND("!",_xlfn.FORMULATEXT(XEK684),1))=FALSE,ISERROR(LEFT(_xlfn.FORMULATEXT(XEK684),1)="=")=FALSE),TRUE,FALSE),IF(AND(ISERROR(FIND("!",_xlfn.FORMULATEXT(XEL684),1))=FALSE,ISERROR(LEFT(_xlfn.FORMULATEXT(XEL684),1)="=")=FALSE),TRUE,FALSE))=TRUE,TRUE,FALSE)</formula>
    </cfRule>
  </conditionalFormatting>
  <conditionalFormatting sqref="B74:C75">
    <cfRule type="expression" dxfId="77" priority="155">
      <formula>IF(OR(IF(AND(ISERROR(FIND("!",_xlfn.FORMULATEXT(XEE702),1))=FALSE,ISERROR(LEFT(_xlfn.FORMULATEXT(XEE702),1)="=")=FALSE),TRUE,FALSE),IF(AND(ISERROR(FIND("!",_xlfn.FORMULATEXT(XEF702),1))=FALSE,ISERROR(LEFT(_xlfn.FORMULATEXT(XEF702),1)="=")=FALSE),TRUE,FALSE),IF(AND(ISERROR(FIND("!",_xlfn.FORMULATEXT(XEG702),1))=FALSE,ISERROR(LEFT(_xlfn.FORMULATEXT(XEG702),1)="=")=FALSE),TRUE,FALSE),IF(AND(ISERROR(FIND("!",_xlfn.FORMULATEXT(XEH702),1))=FALSE,ISERROR(LEFT(_xlfn.FORMULATEXT(XEH702),1)="=")=FALSE),TRUE,FALSE),IF(AND(ISERROR(FIND("!",_xlfn.FORMULATEXT(XEI702),1))=FALSE,ISERROR(LEFT(_xlfn.FORMULATEXT(XEI702),1)="=")=FALSE),TRUE,FALSE),IF(AND(ISERROR(FIND("!",_xlfn.FORMULATEXT(XEJ702),1))=FALSE,ISERROR(LEFT(_xlfn.FORMULATEXT(XEJ702),1)="=")=FALSE),TRUE,FALSE),IF(AND(ISERROR(FIND("!",_xlfn.FORMULATEXT(XEK702),1))=FALSE,ISERROR(LEFT(_xlfn.FORMULATEXT(XEK702),1)="=")=FALSE),TRUE,FALSE),IF(AND(ISERROR(FIND("!",_xlfn.FORMULATEXT(XEL702),1))=FALSE,ISERROR(LEFT(_xlfn.FORMULATEXT(XEL702),1)="=")=FALSE),TRUE,FALSE))=TRUE,TRUE,FALSE)</formula>
    </cfRule>
    <cfRule type="expression" dxfId="76" priority="156">
      <formula>IF(OR(IF(AND(ISERROR(FIND("!",_xlfn.FORMULATEXT(XEE710),1))=FALSE,ISERROR(LEFT(_xlfn.FORMULATEXT(XEE710),1)="=")=FALSE),TRUE,FALSE),IF(AND(ISERROR(FIND("!",_xlfn.FORMULATEXT(XEF710),1))=FALSE,ISERROR(LEFT(_xlfn.FORMULATEXT(XEF710),1)="=")=FALSE),TRUE,FALSE),IF(AND(ISERROR(FIND("!",_xlfn.FORMULATEXT(XEG710),1))=FALSE,ISERROR(LEFT(_xlfn.FORMULATEXT(XEG710),1)="=")=FALSE),TRUE,FALSE),IF(AND(ISERROR(FIND("!",_xlfn.FORMULATEXT(XEH710),1))=FALSE,ISERROR(LEFT(_xlfn.FORMULATEXT(XEH710),1)="=")=FALSE),TRUE,FALSE),IF(AND(ISERROR(FIND("!",_xlfn.FORMULATEXT(XEI710),1))=FALSE,ISERROR(LEFT(_xlfn.FORMULATEXT(XEI710),1)="=")=FALSE),TRUE,FALSE),IF(AND(ISERROR(FIND("!",_xlfn.FORMULATEXT(XEJ710),1))=FALSE,ISERROR(LEFT(_xlfn.FORMULATEXT(XEJ710),1)="=")=FALSE),TRUE,FALSE),IF(AND(ISERROR(FIND("!",_xlfn.FORMULATEXT(XEK710),1))=FALSE,ISERROR(LEFT(_xlfn.FORMULATEXT(XEK710),1)="=")=FALSE),TRUE,FALSE),IF(AND(ISERROR(FIND("!",_xlfn.FORMULATEXT(XEL710),1))=FALSE,ISERROR(LEFT(_xlfn.FORMULATEXT(XEL710),1)="=")=FALSE),TRUE,FALSE))=TRUE,TRUE,FALSE)</formula>
    </cfRule>
  </conditionalFormatting>
  <conditionalFormatting sqref="B76:C89">
    <cfRule type="expression" dxfId="75" priority="2472">
      <formula>IF(OR(IF(AND(ISERROR(FIND("!",_xlfn.FORMULATEXT(XEE703),1))=FALSE,ISERROR(LEFT(_xlfn.FORMULATEXT(XEE703),1)="=")=FALSE),TRUE,FALSE),IF(AND(ISERROR(FIND("!",_xlfn.FORMULATEXT(XEF703),1))=FALSE,ISERROR(LEFT(_xlfn.FORMULATEXT(XEF703),1)="=")=FALSE),TRUE,FALSE),IF(AND(ISERROR(FIND("!",_xlfn.FORMULATEXT(XEG703),1))=FALSE,ISERROR(LEFT(_xlfn.FORMULATEXT(XEG703),1)="=")=FALSE),TRUE,FALSE),IF(AND(ISERROR(FIND("!",_xlfn.FORMULATEXT(XEH703),1))=FALSE,ISERROR(LEFT(_xlfn.FORMULATEXT(XEH703),1)="=")=FALSE),TRUE,FALSE),IF(AND(ISERROR(FIND("!",_xlfn.FORMULATEXT(XEI703),1))=FALSE,ISERROR(LEFT(_xlfn.FORMULATEXT(XEI703),1)="=")=FALSE),TRUE,FALSE),IF(AND(ISERROR(FIND("!",_xlfn.FORMULATEXT(XEJ703),1))=FALSE,ISERROR(LEFT(_xlfn.FORMULATEXT(XEJ703),1)="=")=FALSE),TRUE,FALSE),IF(AND(ISERROR(FIND("!",_xlfn.FORMULATEXT(XEK703),1))=FALSE,ISERROR(LEFT(_xlfn.FORMULATEXT(XEK703),1)="=")=FALSE),TRUE,FALSE),IF(AND(ISERROR(FIND("!",_xlfn.FORMULATEXT(XEL703),1))=FALSE,ISERROR(LEFT(_xlfn.FORMULATEXT(XEL703),1)="=")=FALSE),TRUE,FALSE))=TRUE,TRUE,FALSE)</formula>
    </cfRule>
    <cfRule type="expression" dxfId="74" priority="2473">
      <formula>IF(OR(IF(AND(ISERROR(FIND("!",_xlfn.FORMULATEXT(XEE711),1))=FALSE,ISERROR(LEFT(_xlfn.FORMULATEXT(XEE711),1)="=")=FALSE),TRUE,FALSE),IF(AND(ISERROR(FIND("!",_xlfn.FORMULATEXT(XEF711),1))=FALSE,ISERROR(LEFT(_xlfn.FORMULATEXT(XEF711),1)="=")=FALSE),TRUE,FALSE),IF(AND(ISERROR(FIND("!",_xlfn.FORMULATEXT(XEG711),1))=FALSE,ISERROR(LEFT(_xlfn.FORMULATEXT(XEG711),1)="=")=FALSE),TRUE,FALSE),IF(AND(ISERROR(FIND("!",_xlfn.FORMULATEXT(XEH711),1))=FALSE,ISERROR(LEFT(_xlfn.FORMULATEXT(XEH711),1)="=")=FALSE),TRUE,FALSE),IF(AND(ISERROR(FIND("!",_xlfn.FORMULATEXT(XEI711),1))=FALSE,ISERROR(LEFT(_xlfn.FORMULATEXT(XEI711),1)="=")=FALSE),TRUE,FALSE),IF(AND(ISERROR(FIND("!",_xlfn.FORMULATEXT(XEJ711),1))=FALSE,ISERROR(LEFT(_xlfn.FORMULATEXT(XEJ711),1)="=")=FALSE),TRUE,FALSE),IF(AND(ISERROR(FIND("!",_xlfn.FORMULATEXT(XEK711),1))=FALSE,ISERROR(LEFT(_xlfn.FORMULATEXT(XEK711),1)="=")=FALSE),TRUE,FALSE),IF(AND(ISERROR(FIND("!",_xlfn.FORMULATEXT(XEL711),1))=FALSE,ISERROR(LEFT(_xlfn.FORMULATEXT(XEL711),1)="=")=FALSE),TRUE,FALSE))=TRUE,TRUE,FALSE)</formula>
    </cfRule>
  </conditionalFormatting>
  <conditionalFormatting sqref="B90:C98">
    <cfRule type="expression" dxfId="73" priority="93">
      <formula>IF(OR(IF(AND(ISERROR(FIND("!",_xlfn.FORMULATEXT(XEE711),1))=FALSE,ISERROR(LEFT(_xlfn.FORMULATEXT(XEE711),1)="=")=FALSE),TRUE,FALSE),IF(AND(ISERROR(FIND("!",_xlfn.FORMULATEXT(XEF711),1))=FALSE,ISERROR(LEFT(_xlfn.FORMULATEXT(XEF711),1)="=")=FALSE),TRUE,FALSE),IF(AND(ISERROR(FIND("!",_xlfn.FORMULATEXT(XEG711),1))=FALSE,ISERROR(LEFT(_xlfn.FORMULATEXT(XEG711),1)="=")=FALSE),TRUE,FALSE),IF(AND(ISERROR(FIND("!",_xlfn.FORMULATEXT(XEH711),1))=FALSE,ISERROR(LEFT(_xlfn.FORMULATEXT(XEH711),1)="=")=FALSE),TRUE,FALSE),IF(AND(ISERROR(FIND("!",_xlfn.FORMULATEXT(XEI711),1))=FALSE,ISERROR(LEFT(_xlfn.FORMULATEXT(XEI711),1)="=")=FALSE),TRUE,FALSE),IF(AND(ISERROR(FIND("!",_xlfn.FORMULATEXT(XEJ711),1))=FALSE,ISERROR(LEFT(_xlfn.FORMULATEXT(XEJ711),1)="=")=FALSE),TRUE,FALSE),IF(AND(ISERROR(FIND("!",_xlfn.FORMULATEXT(XEK711),1))=FALSE,ISERROR(LEFT(_xlfn.FORMULATEXT(XEK711),1)="=")=FALSE),TRUE,FALSE),IF(AND(ISERROR(FIND("!",_xlfn.FORMULATEXT(XEL711),1))=FALSE,ISERROR(LEFT(_xlfn.FORMULATEXT(XEL711),1)="=")=FALSE),TRUE,FALSE))=TRUE,TRUE,FALSE)</formula>
    </cfRule>
    <cfRule type="expression" dxfId="72" priority="94">
      <formula>IF(OR(IF(AND(ISERROR(FIND("!",_xlfn.FORMULATEXT(XEE719),1))=FALSE,ISERROR(LEFT(_xlfn.FORMULATEXT(XEE719),1)="=")=FALSE),TRUE,FALSE),IF(AND(ISERROR(FIND("!",_xlfn.FORMULATEXT(XEF719),1))=FALSE,ISERROR(LEFT(_xlfn.FORMULATEXT(XEF719),1)="=")=FALSE),TRUE,FALSE),IF(AND(ISERROR(FIND("!",_xlfn.FORMULATEXT(XEG719),1))=FALSE,ISERROR(LEFT(_xlfn.FORMULATEXT(XEG719),1)="=")=FALSE),TRUE,FALSE),IF(AND(ISERROR(FIND("!",_xlfn.FORMULATEXT(XEH719),1))=FALSE,ISERROR(LEFT(_xlfn.FORMULATEXT(XEH719),1)="=")=FALSE),TRUE,FALSE),IF(AND(ISERROR(FIND("!",_xlfn.FORMULATEXT(XEI719),1))=FALSE,ISERROR(LEFT(_xlfn.FORMULATEXT(XEI719),1)="=")=FALSE),TRUE,FALSE),IF(AND(ISERROR(FIND("!",_xlfn.FORMULATEXT(XEJ719),1))=FALSE,ISERROR(LEFT(_xlfn.FORMULATEXT(XEJ719),1)="=")=FALSE),TRUE,FALSE),IF(AND(ISERROR(FIND("!",_xlfn.FORMULATEXT(XEK719),1))=FALSE,ISERROR(LEFT(_xlfn.FORMULATEXT(XEK719),1)="=")=FALSE),TRUE,FALSE),IF(AND(ISERROR(FIND("!",_xlfn.FORMULATEXT(XEL719),1))=FALSE,ISERROR(LEFT(_xlfn.FORMULATEXT(XEL719),1)="=")=FALSE),TRUE,FALSE))=TRUE,TRUE,FALSE)</formula>
    </cfRule>
  </conditionalFormatting>
  <conditionalFormatting sqref="B102:C103">
    <cfRule type="expression" dxfId="71" priority="151">
      <formula>IF(OR(IF(AND(ISERROR(FIND("!",_xlfn.FORMULATEXT(XEE729),1))=FALSE,ISERROR(LEFT(_xlfn.FORMULATEXT(XEE729),1)="=")=FALSE),TRUE,FALSE),IF(AND(ISERROR(FIND("!",_xlfn.FORMULATEXT(XEF729),1))=FALSE,ISERROR(LEFT(_xlfn.FORMULATEXT(XEF729),1)="=")=FALSE),TRUE,FALSE),IF(AND(ISERROR(FIND("!",_xlfn.FORMULATEXT(XEG729),1))=FALSE,ISERROR(LEFT(_xlfn.FORMULATEXT(XEG729),1)="=")=FALSE),TRUE,FALSE),IF(AND(ISERROR(FIND("!",_xlfn.FORMULATEXT(XEH729),1))=FALSE,ISERROR(LEFT(_xlfn.FORMULATEXT(XEH729),1)="=")=FALSE),TRUE,FALSE),IF(AND(ISERROR(FIND("!",_xlfn.FORMULATEXT(XEI729),1))=FALSE,ISERROR(LEFT(_xlfn.FORMULATEXT(XEI729),1)="=")=FALSE),TRUE,FALSE),IF(AND(ISERROR(FIND("!",_xlfn.FORMULATEXT(XEJ729),1))=FALSE,ISERROR(LEFT(_xlfn.FORMULATEXT(XEJ729),1)="=")=FALSE),TRUE,FALSE),IF(AND(ISERROR(FIND("!",_xlfn.FORMULATEXT(XEK729),1))=FALSE,ISERROR(LEFT(_xlfn.FORMULATEXT(XEK729),1)="=")=FALSE),TRUE,FALSE),IF(AND(ISERROR(FIND("!",_xlfn.FORMULATEXT(XEL729),1))=FALSE,ISERROR(LEFT(_xlfn.FORMULATEXT(XEL729),1)="=")=FALSE),TRUE,FALSE))=TRUE,TRUE,FALSE)</formula>
    </cfRule>
    <cfRule type="expression" dxfId="70" priority="152">
      <formula>IF(OR(IF(AND(ISERROR(FIND("!",_xlfn.FORMULATEXT(XEE737),1))=FALSE,ISERROR(LEFT(_xlfn.FORMULATEXT(XEE737),1)="=")=FALSE),TRUE,FALSE),IF(AND(ISERROR(FIND("!",_xlfn.FORMULATEXT(XEF737),1))=FALSE,ISERROR(LEFT(_xlfn.FORMULATEXT(XEF737),1)="=")=FALSE),TRUE,FALSE),IF(AND(ISERROR(FIND("!",_xlfn.FORMULATEXT(XEG737),1))=FALSE,ISERROR(LEFT(_xlfn.FORMULATEXT(XEG737),1)="=")=FALSE),TRUE,FALSE),IF(AND(ISERROR(FIND("!",_xlfn.FORMULATEXT(XEH737),1))=FALSE,ISERROR(LEFT(_xlfn.FORMULATEXT(XEH737),1)="=")=FALSE),TRUE,FALSE),IF(AND(ISERROR(FIND("!",_xlfn.FORMULATEXT(XEI737),1))=FALSE,ISERROR(LEFT(_xlfn.FORMULATEXT(XEI737),1)="=")=FALSE),TRUE,FALSE),IF(AND(ISERROR(FIND("!",_xlfn.FORMULATEXT(XEJ737),1))=FALSE,ISERROR(LEFT(_xlfn.FORMULATEXT(XEJ737),1)="=")=FALSE),TRUE,FALSE),IF(AND(ISERROR(FIND("!",_xlfn.FORMULATEXT(XEK737),1))=FALSE,ISERROR(LEFT(_xlfn.FORMULATEXT(XEK737),1)="=")=FALSE),TRUE,FALSE),IF(AND(ISERROR(FIND("!",_xlfn.FORMULATEXT(XEL737),1))=FALSE,ISERROR(LEFT(_xlfn.FORMULATEXT(XEL737),1)="=")=FALSE),TRUE,FALSE))=TRUE,TRUE,FALSE)</formula>
    </cfRule>
  </conditionalFormatting>
  <conditionalFormatting sqref="B104:C109">
    <cfRule type="expression" dxfId="69" priority="153">
      <formula>IF(OR(IF(AND(ISERROR(FIND("!",_xlfn.FORMULATEXT(XEE730),1))=FALSE,ISERROR(LEFT(_xlfn.FORMULATEXT(XEE730),1)="=")=FALSE),TRUE,FALSE),IF(AND(ISERROR(FIND("!",_xlfn.FORMULATEXT(XEF730),1))=FALSE,ISERROR(LEFT(_xlfn.FORMULATEXT(XEF730),1)="=")=FALSE),TRUE,FALSE),IF(AND(ISERROR(FIND("!",_xlfn.FORMULATEXT(XEG730),1))=FALSE,ISERROR(LEFT(_xlfn.FORMULATEXT(XEG730),1)="=")=FALSE),TRUE,FALSE),IF(AND(ISERROR(FIND("!",_xlfn.FORMULATEXT(XEH730),1))=FALSE,ISERROR(LEFT(_xlfn.FORMULATEXT(XEH730),1)="=")=FALSE),TRUE,FALSE),IF(AND(ISERROR(FIND("!",_xlfn.FORMULATEXT(XEI730),1))=FALSE,ISERROR(LEFT(_xlfn.FORMULATEXT(XEI730),1)="=")=FALSE),TRUE,FALSE),IF(AND(ISERROR(FIND("!",_xlfn.FORMULATEXT(XEJ730),1))=FALSE,ISERROR(LEFT(_xlfn.FORMULATEXT(XEJ730),1)="=")=FALSE),TRUE,FALSE),IF(AND(ISERROR(FIND("!",_xlfn.FORMULATEXT(XEK730),1))=FALSE,ISERROR(LEFT(_xlfn.FORMULATEXT(XEK730),1)="=")=FALSE),TRUE,FALSE),IF(AND(ISERROR(FIND("!",_xlfn.FORMULATEXT(XEL730),1))=FALSE,ISERROR(LEFT(_xlfn.FORMULATEXT(XEL730),1)="=")=FALSE),TRUE,FALSE))=TRUE,TRUE,FALSE)</formula>
    </cfRule>
    <cfRule type="expression" dxfId="68" priority="154">
      <formula>IF(OR(IF(AND(ISERROR(FIND("!",_xlfn.FORMULATEXT(XEE738),1))=FALSE,ISERROR(LEFT(_xlfn.FORMULATEXT(XEE738),1)="=")=FALSE),TRUE,FALSE),IF(AND(ISERROR(FIND("!",_xlfn.FORMULATEXT(XEF738),1))=FALSE,ISERROR(LEFT(_xlfn.FORMULATEXT(XEF738),1)="=")=FALSE),TRUE,FALSE),IF(AND(ISERROR(FIND("!",_xlfn.FORMULATEXT(XEG738),1))=FALSE,ISERROR(LEFT(_xlfn.FORMULATEXT(XEG738),1)="=")=FALSE),TRUE,FALSE),IF(AND(ISERROR(FIND("!",_xlfn.FORMULATEXT(XEH738),1))=FALSE,ISERROR(LEFT(_xlfn.FORMULATEXT(XEH738),1)="=")=FALSE),TRUE,FALSE),IF(AND(ISERROR(FIND("!",_xlfn.FORMULATEXT(XEI738),1))=FALSE,ISERROR(LEFT(_xlfn.FORMULATEXT(XEI738),1)="=")=FALSE),TRUE,FALSE),IF(AND(ISERROR(FIND("!",_xlfn.FORMULATEXT(XEJ738),1))=FALSE,ISERROR(LEFT(_xlfn.FORMULATEXT(XEJ738),1)="=")=FALSE),TRUE,FALSE),IF(AND(ISERROR(FIND("!",_xlfn.FORMULATEXT(XEK738),1))=FALSE,ISERROR(LEFT(_xlfn.FORMULATEXT(XEK738),1)="=")=FALSE),TRUE,FALSE),IF(AND(ISERROR(FIND("!",_xlfn.FORMULATEXT(XEL738),1))=FALSE,ISERROR(LEFT(_xlfn.FORMULATEXT(XEL738),1)="=")=FALSE),TRUE,FALSE))=TRUE,TRUE,FALSE)</formula>
    </cfRule>
  </conditionalFormatting>
  <conditionalFormatting sqref="B113:C114 B114:B116">
    <cfRule type="expression" dxfId="67" priority="147">
      <formula>IF(OR(IF(AND(ISERROR(FIND("!",_xlfn.FORMULATEXT(XEE756),1))=FALSE,ISERROR(LEFT(_xlfn.FORMULATEXT(XEE756),1)="=")=FALSE),TRUE,FALSE),IF(AND(ISERROR(FIND("!",_xlfn.FORMULATEXT(XEF756),1))=FALSE,ISERROR(LEFT(_xlfn.FORMULATEXT(XEF756),1)="=")=FALSE),TRUE,FALSE),IF(AND(ISERROR(FIND("!",_xlfn.FORMULATEXT(XEG756),1))=FALSE,ISERROR(LEFT(_xlfn.FORMULATEXT(XEG756),1)="=")=FALSE),TRUE,FALSE),IF(AND(ISERROR(FIND("!",_xlfn.FORMULATEXT(XEH756),1))=FALSE,ISERROR(LEFT(_xlfn.FORMULATEXT(XEH756),1)="=")=FALSE),TRUE,FALSE),IF(AND(ISERROR(FIND("!",_xlfn.FORMULATEXT(XEI756),1))=FALSE,ISERROR(LEFT(_xlfn.FORMULATEXT(XEI756),1)="=")=FALSE),TRUE,FALSE),IF(AND(ISERROR(FIND("!",_xlfn.FORMULATEXT(XEJ756),1))=FALSE,ISERROR(LEFT(_xlfn.FORMULATEXT(XEJ756),1)="=")=FALSE),TRUE,FALSE),IF(AND(ISERROR(FIND("!",_xlfn.FORMULATEXT(XEK756),1))=FALSE,ISERROR(LEFT(_xlfn.FORMULATEXT(XEK756),1)="=")=FALSE),TRUE,FALSE),IF(AND(ISERROR(FIND("!",_xlfn.FORMULATEXT(XEL756),1))=FALSE,ISERROR(LEFT(_xlfn.FORMULATEXT(XEL756),1)="=")=FALSE),TRUE,FALSE))=TRUE,TRUE,FALSE)</formula>
    </cfRule>
    <cfRule type="expression" dxfId="66" priority="148">
      <formula>IF(OR(IF(AND(ISERROR(FIND("!",_xlfn.FORMULATEXT(XEE764),1))=FALSE,ISERROR(LEFT(_xlfn.FORMULATEXT(XEE764),1)="=")=FALSE),TRUE,FALSE),IF(AND(ISERROR(FIND("!",_xlfn.FORMULATEXT(XEF764),1))=FALSE,ISERROR(LEFT(_xlfn.FORMULATEXT(XEF764),1)="=")=FALSE),TRUE,FALSE),IF(AND(ISERROR(FIND("!",_xlfn.FORMULATEXT(XEG764),1))=FALSE,ISERROR(LEFT(_xlfn.FORMULATEXT(XEG764),1)="=")=FALSE),TRUE,FALSE),IF(AND(ISERROR(FIND("!",_xlfn.FORMULATEXT(XEH764),1))=FALSE,ISERROR(LEFT(_xlfn.FORMULATEXT(XEH764),1)="=")=FALSE),TRUE,FALSE),IF(AND(ISERROR(FIND("!",_xlfn.FORMULATEXT(XEI764),1))=FALSE,ISERROR(LEFT(_xlfn.FORMULATEXT(XEI764),1)="=")=FALSE),TRUE,FALSE),IF(AND(ISERROR(FIND("!",_xlfn.FORMULATEXT(XEJ764),1))=FALSE,ISERROR(LEFT(_xlfn.FORMULATEXT(XEJ764),1)="=")=FALSE),TRUE,FALSE),IF(AND(ISERROR(FIND("!",_xlfn.FORMULATEXT(XEK764),1))=FALSE,ISERROR(LEFT(_xlfn.FORMULATEXT(XEK764),1)="=")=FALSE),TRUE,FALSE),IF(AND(ISERROR(FIND("!",_xlfn.FORMULATEXT(XEL764),1))=FALSE,ISERROR(LEFT(_xlfn.FORMULATEXT(XEL764),1)="=")=FALSE),TRUE,FALSE))=TRUE,TRUE,FALSE)</formula>
    </cfRule>
  </conditionalFormatting>
  <conditionalFormatting sqref="B115:C116">
    <cfRule type="expression" dxfId="65" priority="149">
      <formula>IF(OR(IF(AND(ISERROR(FIND("!",_xlfn.FORMULATEXT(XEE757),1))=FALSE,ISERROR(LEFT(_xlfn.FORMULATEXT(XEE757),1)="=")=FALSE),TRUE,FALSE),IF(AND(ISERROR(FIND("!",_xlfn.FORMULATEXT(XEF757),1))=FALSE,ISERROR(LEFT(_xlfn.FORMULATEXT(XEF757),1)="=")=FALSE),TRUE,FALSE),IF(AND(ISERROR(FIND("!",_xlfn.FORMULATEXT(XEG757),1))=FALSE,ISERROR(LEFT(_xlfn.FORMULATEXT(XEG757),1)="=")=FALSE),TRUE,FALSE),IF(AND(ISERROR(FIND("!",_xlfn.FORMULATEXT(XEH757),1))=FALSE,ISERROR(LEFT(_xlfn.FORMULATEXT(XEH757),1)="=")=FALSE),TRUE,FALSE),IF(AND(ISERROR(FIND("!",_xlfn.FORMULATEXT(XEI757),1))=FALSE,ISERROR(LEFT(_xlfn.FORMULATEXT(XEI757),1)="=")=FALSE),TRUE,FALSE),IF(AND(ISERROR(FIND("!",_xlfn.FORMULATEXT(XEJ757),1))=FALSE,ISERROR(LEFT(_xlfn.FORMULATEXT(XEJ757),1)="=")=FALSE),TRUE,FALSE),IF(AND(ISERROR(FIND("!",_xlfn.FORMULATEXT(XEK757),1))=FALSE,ISERROR(LEFT(_xlfn.FORMULATEXT(XEK757),1)="=")=FALSE),TRUE,FALSE),IF(AND(ISERROR(FIND("!",_xlfn.FORMULATEXT(XEL757),1))=FALSE,ISERROR(LEFT(_xlfn.FORMULATEXT(XEL757),1)="=")=FALSE),TRUE,FALSE))=TRUE,TRUE,FALSE)</formula>
    </cfRule>
    <cfRule type="expression" dxfId="64" priority="150">
      <formula>IF(OR(IF(AND(ISERROR(FIND("!",_xlfn.FORMULATEXT(XEE765),1))=FALSE,ISERROR(LEFT(_xlfn.FORMULATEXT(XEE765),1)="=")=FALSE),TRUE,FALSE),IF(AND(ISERROR(FIND("!",_xlfn.FORMULATEXT(XEF765),1))=FALSE,ISERROR(LEFT(_xlfn.FORMULATEXT(XEF765),1)="=")=FALSE),TRUE,FALSE),IF(AND(ISERROR(FIND("!",_xlfn.FORMULATEXT(XEG765),1))=FALSE,ISERROR(LEFT(_xlfn.FORMULATEXT(XEG765),1)="=")=FALSE),TRUE,FALSE),IF(AND(ISERROR(FIND("!",_xlfn.FORMULATEXT(XEH765),1))=FALSE,ISERROR(LEFT(_xlfn.FORMULATEXT(XEH765),1)="=")=FALSE),TRUE,FALSE),IF(AND(ISERROR(FIND("!",_xlfn.FORMULATEXT(XEI765),1))=FALSE,ISERROR(LEFT(_xlfn.FORMULATEXT(XEI765),1)="=")=FALSE),TRUE,FALSE),IF(AND(ISERROR(FIND("!",_xlfn.FORMULATEXT(XEJ765),1))=FALSE,ISERROR(LEFT(_xlfn.FORMULATEXT(XEJ765),1)="=")=FALSE),TRUE,FALSE),IF(AND(ISERROR(FIND("!",_xlfn.FORMULATEXT(XEK765),1))=FALSE,ISERROR(LEFT(_xlfn.FORMULATEXT(XEK765),1)="=")=FALSE),TRUE,FALSE),IF(AND(ISERROR(FIND("!",_xlfn.FORMULATEXT(XEL765),1))=FALSE,ISERROR(LEFT(_xlfn.FORMULATEXT(XEL765),1)="=")=FALSE),TRUE,FALSE))=TRUE,TRUE,FALSE)</formula>
    </cfRule>
  </conditionalFormatting>
  <conditionalFormatting sqref="B120:C121">
    <cfRule type="expression" dxfId="63" priority="143">
      <formula>IF(OR(IF(AND(ISERROR(FIND("!",_xlfn.FORMULATEXT(XEE783),1))=FALSE,ISERROR(LEFT(_xlfn.FORMULATEXT(XEE783),1)="=")=FALSE),TRUE,FALSE),IF(AND(ISERROR(FIND("!",_xlfn.FORMULATEXT(XEF783),1))=FALSE,ISERROR(LEFT(_xlfn.FORMULATEXT(XEF783),1)="=")=FALSE),TRUE,FALSE),IF(AND(ISERROR(FIND("!",_xlfn.FORMULATEXT(XEG783),1))=FALSE,ISERROR(LEFT(_xlfn.FORMULATEXT(XEG783),1)="=")=FALSE),TRUE,FALSE),IF(AND(ISERROR(FIND("!",_xlfn.FORMULATEXT(XEH783),1))=FALSE,ISERROR(LEFT(_xlfn.FORMULATEXT(XEH783),1)="=")=FALSE),TRUE,FALSE),IF(AND(ISERROR(FIND("!",_xlfn.FORMULATEXT(XEI783),1))=FALSE,ISERROR(LEFT(_xlfn.FORMULATEXT(XEI783),1)="=")=FALSE),TRUE,FALSE),IF(AND(ISERROR(FIND("!",_xlfn.FORMULATEXT(XEJ783),1))=FALSE,ISERROR(LEFT(_xlfn.FORMULATEXT(XEJ783),1)="=")=FALSE),TRUE,FALSE),IF(AND(ISERROR(FIND("!",_xlfn.FORMULATEXT(XEK783),1))=FALSE,ISERROR(LEFT(_xlfn.FORMULATEXT(XEK783),1)="=")=FALSE),TRUE,FALSE),IF(AND(ISERROR(FIND("!",_xlfn.FORMULATEXT(XEL783),1))=FALSE,ISERROR(LEFT(_xlfn.FORMULATEXT(XEL783),1)="=")=FALSE),TRUE,FALSE))=TRUE,TRUE,FALSE)</formula>
    </cfRule>
    <cfRule type="expression" dxfId="62" priority="144">
      <formula>IF(OR(IF(AND(ISERROR(FIND("!",_xlfn.FORMULATEXT(XEE791),1))=FALSE,ISERROR(LEFT(_xlfn.FORMULATEXT(XEE791),1)="=")=FALSE),TRUE,FALSE),IF(AND(ISERROR(FIND("!",_xlfn.FORMULATEXT(XEF791),1))=FALSE,ISERROR(LEFT(_xlfn.FORMULATEXT(XEF791),1)="=")=FALSE),TRUE,FALSE),IF(AND(ISERROR(FIND("!",_xlfn.FORMULATEXT(XEG791),1))=FALSE,ISERROR(LEFT(_xlfn.FORMULATEXT(XEG791),1)="=")=FALSE),TRUE,FALSE),IF(AND(ISERROR(FIND("!",_xlfn.FORMULATEXT(XEH791),1))=FALSE,ISERROR(LEFT(_xlfn.FORMULATEXT(XEH791),1)="=")=FALSE),TRUE,FALSE),IF(AND(ISERROR(FIND("!",_xlfn.FORMULATEXT(XEI791),1))=FALSE,ISERROR(LEFT(_xlfn.FORMULATEXT(XEI791),1)="=")=FALSE),TRUE,FALSE),IF(AND(ISERROR(FIND("!",_xlfn.FORMULATEXT(XEJ791),1))=FALSE,ISERROR(LEFT(_xlfn.FORMULATEXT(XEJ791),1)="=")=FALSE),TRUE,FALSE),IF(AND(ISERROR(FIND("!",_xlfn.FORMULATEXT(XEK791),1))=FALSE,ISERROR(LEFT(_xlfn.FORMULATEXT(XEK791),1)="=")=FALSE),TRUE,FALSE),IF(AND(ISERROR(FIND("!",_xlfn.FORMULATEXT(XEL791),1))=FALSE,ISERROR(LEFT(_xlfn.FORMULATEXT(XEL791),1)="=")=FALSE),TRUE,FALSE))=TRUE,TRUE,FALSE)</formula>
    </cfRule>
  </conditionalFormatting>
  <conditionalFormatting sqref="B122:C126">
    <cfRule type="expression" dxfId="61" priority="145">
      <formula>IF(OR(IF(AND(ISERROR(FIND("!",_xlfn.FORMULATEXT(XEE784),1))=FALSE,ISERROR(LEFT(_xlfn.FORMULATEXT(XEE784),1)="=")=FALSE),TRUE,FALSE),IF(AND(ISERROR(FIND("!",_xlfn.FORMULATEXT(XEF784),1))=FALSE,ISERROR(LEFT(_xlfn.FORMULATEXT(XEF784),1)="=")=FALSE),TRUE,FALSE),IF(AND(ISERROR(FIND("!",_xlfn.FORMULATEXT(XEG784),1))=FALSE,ISERROR(LEFT(_xlfn.FORMULATEXT(XEG784),1)="=")=FALSE),TRUE,FALSE),IF(AND(ISERROR(FIND("!",_xlfn.FORMULATEXT(XEH784),1))=FALSE,ISERROR(LEFT(_xlfn.FORMULATEXT(XEH784),1)="=")=FALSE),TRUE,FALSE),IF(AND(ISERROR(FIND("!",_xlfn.FORMULATEXT(XEI784),1))=FALSE,ISERROR(LEFT(_xlfn.FORMULATEXT(XEI784),1)="=")=FALSE),TRUE,FALSE),IF(AND(ISERROR(FIND("!",_xlfn.FORMULATEXT(XEJ784),1))=FALSE,ISERROR(LEFT(_xlfn.FORMULATEXT(XEJ784),1)="=")=FALSE),TRUE,FALSE),IF(AND(ISERROR(FIND("!",_xlfn.FORMULATEXT(XEK784),1))=FALSE,ISERROR(LEFT(_xlfn.FORMULATEXT(XEK784),1)="=")=FALSE),TRUE,FALSE),IF(AND(ISERROR(FIND("!",_xlfn.FORMULATEXT(XEL784),1))=FALSE,ISERROR(LEFT(_xlfn.FORMULATEXT(XEL784),1)="=")=FALSE),TRUE,FALSE))=TRUE,TRUE,FALSE)</formula>
    </cfRule>
    <cfRule type="expression" dxfId="60" priority="146">
      <formula>IF(OR(IF(AND(ISERROR(FIND("!",_xlfn.FORMULATEXT(XEE792),1))=FALSE,ISERROR(LEFT(_xlfn.FORMULATEXT(XEE792),1)="=")=FALSE),TRUE,FALSE),IF(AND(ISERROR(FIND("!",_xlfn.FORMULATEXT(XEF792),1))=FALSE,ISERROR(LEFT(_xlfn.FORMULATEXT(XEF792),1)="=")=FALSE),TRUE,FALSE),IF(AND(ISERROR(FIND("!",_xlfn.FORMULATEXT(XEG792),1))=FALSE,ISERROR(LEFT(_xlfn.FORMULATEXT(XEG792),1)="=")=FALSE),TRUE,FALSE),IF(AND(ISERROR(FIND("!",_xlfn.FORMULATEXT(XEH792),1))=FALSE,ISERROR(LEFT(_xlfn.FORMULATEXT(XEH792),1)="=")=FALSE),TRUE,FALSE),IF(AND(ISERROR(FIND("!",_xlfn.FORMULATEXT(XEI792),1))=FALSE,ISERROR(LEFT(_xlfn.FORMULATEXT(XEI792),1)="=")=FALSE),TRUE,FALSE),IF(AND(ISERROR(FIND("!",_xlfn.FORMULATEXT(XEJ792),1))=FALSE,ISERROR(LEFT(_xlfn.FORMULATEXT(XEJ792),1)="=")=FALSE),TRUE,FALSE),IF(AND(ISERROR(FIND("!",_xlfn.FORMULATEXT(XEK792),1))=FALSE,ISERROR(LEFT(_xlfn.FORMULATEXT(XEK792),1)="=")=FALSE),TRUE,FALSE),IF(AND(ISERROR(FIND("!",_xlfn.FORMULATEXT(XEL792),1))=FALSE,ISERROR(LEFT(_xlfn.FORMULATEXT(XEL792),1)="=")=FALSE),TRUE,FALSE))=TRUE,TRUE,FALSE)</formula>
    </cfRule>
  </conditionalFormatting>
  <conditionalFormatting sqref="B130:C131">
    <cfRule type="expression" dxfId="59" priority="139">
      <formula>IF(OR(IF(AND(ISERROR(FIND("!",_xlfn.FORMULATEXT(XEE810),1))=FALSE,ISERROR(LEFT(_xlfn.FORMULATEXT(XEE810),1)="=")=FALSE),TRUE,FALSE),IF(AND(ISERROR(FIND("!",_xlfn.FORMULATEXT(XEF810),1))=FALSE,ISERROR(LEFT(_xlfn.FORMULATEXT(XEF810),1)="=")=FALSE),TRUE,FALSE),IF(AND(ISERROR(FIND("!",_xlfn.FORMULATEXT(XEG810),1))=FALSE,ISERROR(LEFT(_xlfn.FORMULATEXT(XEG810),1)="=")=FALSE),TRUE,FALSE),IF(AND(ISERROR(FIND("!",_xlfn.FORMULATEXT(XEH810),1))=FALSE,ISERROR(LEFT(_xlfn.FORMULATEXT(XEH810),1)="=")=FALSE),TRUE,FALSE),IF(AND(ISERROR(FIND("!",_xlfn.FORMULATEXT(XEI810),1))=FALSE,ISERROR(LEFT(_xlfn.FORMULATEXT(XEI810),1)="=")=FALSE),TRUE,FALSE),IF(AND(ISERROR(FIND("!",_xlfn.FORMULATEXT(XEJ810),1))=FALSE,ISERROR(LEFT(_xlfn.FORMULATEXT(XEJ810),1)="=")=FALSE),TRUE,FALSE),IF(AND(ISERROR(FIND("!",_xlfn.FORMULATEXT(XEK810),1))=FALSE,ISERROR(LEFT(_xlfn.FORMULATEXT(XEK810),1)="=")=FALSE),TRUE,FALSE),IF(AND(ISERROR(FIND("!",_xlfn.FORMULATEXT(XEL810),1))=FALSE,ISERROR(LEFT(_xlfn.FORMULATEXT(XEL810),1)="=")=FALSE),TRUE,FALSE))=TRUE,TRUE,FALSE)</formula>
    </cfRule>
    <cfRule type="expression" dxfId="58" priority="140">
      <formula>IF(OR(IF(AND(ISERROR(FIND("!",_xlfn.FORMULATEXT(XEE818),1))=FALSE,ISERROR(LEFT(_xlfn.FORMULATEXT(XEE818),1)="=")=FALSE),TRUE,FALSE),IF(AND(ISERROR(FIND("!",_xlfn.FORMULATEXT(XEF818),1))=FALSE,ISERROR(LEFT(_xlfn.FORMULATEXT(XEF818),1)="=")=FALSE),TRUE,FALSE),IF(AND(ISERROR(FIND("!",_xlfn.FORMULATEXT(XEG818),1))=FALSE,ISERROR(LEFT(_xlfn.FORMULATEXT(XEG818),1)="=")=FALSE),TRUE,FALSE),IF(AND(ISERROR(FIND("!",_xlfn.FORMULATEXT(XEH818),1))=FALSE,ISERROR(LEFT(_xlfn.FORMULATEXT(XEH818),1)="=")=FALSE),TRUE,FALSE),IF(AND(ISERROR(FIND("!",_xlfn.FORMULATEXT(XEI818),1))=FALSE,ISERROR(LEFT(_xlfn.FORMULATEXT(XEI818),1)="=")=FALSE),TRUE,FALSE),IF(AND(ISERROR(FIND("!",_xlfn.FORMULATEXT(XEJ818),1))=FALSE,ISERROR(LEFT(_xlfn.FORMULATEXT(XEJ818),1)="=")=FALSE),TRUE,FALSE),IF(AND(ISERROR(FIND("!",_xlfn.FORMULATEXT(XEK818),1))=FALSE,ISERROR(LEFT(_xlfn.FORMULATEXT(XEK818),1)="=")=FALSE),TRUE,FALSE),IF(AND(ISERROR(FIND("!",_xlfn.FORMULATEXT(XEL818),1))=FALSE,ISERROR(LEFT(_xlfn.FORMULATEXT(XEL818),1)="=")=FALSE),TRUE,FALSE))=TRUE,TRUE,FALSE)</formula>
    </cfRule>
  </conditionalFormatting>
  <conditionalFormatting sqref="B135:C136">
    <cfRule type="expression" dxfId="57" priority="135">
      <formula>IF(OR(IF(AND(ISERROR(FIND("!",_xlfn.FORMULATEXT(XEE837),1))=FALSE,ISERROR(LEFT(_xlfn.FORMULATEXT(XEE837),1)="=")=FALSE),TRUE,FALSE),IF(AND(ISERROR(FIND("!",_xlfn.FORMULATEXT(XEF837),1))=FALSE,ISERROR(LEFT(_xlfn.FORMULATEXT(XEF837),1)="=")=FALSE),TRUE,FALSE),IF(AND(ISERROR(FIND("!",_xlfn.FORMULATEXT(XEG837),1))=FALSE,ISERROR(LEFT(_xlfn.FORMULATEXT(XEG837),1)="=")=FALSE),TRUE,FALSE),IF(AND(ISERROR(FIND("!",_xlfn.FORMULATEXT(XEH837),1))=FALSE,ISERROR(LEFT(_xlfn.FORMULATEXT(XEH837),1)="=")=FALSE),TRUE,FALSE),IF(AND(ISERROR(FIND("!",_xlfn.FORMULATEXT(XEI837),1))=FALSE,ISERROR(LEFT(_xlfn.FORMULATEXT(XEI837),1)="=")=FALSE),TRUE,FALSE),IF(AND(ISERROR(FIND("!",_xlfn.FORMULATEXT(XEJ837),1))=FALSE,ISERROR(LEFT(_xlfn.FORMULATEXT(XEJ837),1)="=")=FALSE),TRUE,FALSE),IF(AND(ISERROR(FIND("!",_xlfn.FORMULATEXT(XEK837),1))=FALSE,ISERROR(LEFT(_xlfn.FORMULATEXT(XEK837),1)="=")=FALSE),TRUE,FALSE),IF(AND(ISERROR(FIND("!",_xlfn.FORMULATEXT(XEL837),1))=FALSE,ISERROR(LEFT(_xlfn.FORMULATEXT(XEL837),1)="=")=FALSE),TRUE,FALSE))=TRUE,TRUE,FALSE)</formula>
    </cfRule>
    <cfRule type="expression" dxfId="56" priority="136">
      <formula>IF(OR(IF(AND(ISERROR(FIND("!",_xlfn.FORMULATEXT(XEE845),1))=FALSE,ISERROR(LEFT(_xlfn.FORMULATEXT(XEE845),1)="=")=FALSE),TRUE,FALSE),IF(AND(ISERROR(FIND("!",_xlfn.FORMULATEXT(XEF845),1))=FALSE,ISERROR(LEFT(_xlfn.FORMULATEXT(XEF845),1)="=")=FALSE),TRUE,FALSE),IF(AND(ISERROR(FIND("!",_xlfn.FORMULATEXT(XEG845),1))=FALSE,ISERROR(LEFT(_xlfn.FORMULATEXT(XEG845),1)="=")=FALSE),TRUE,FALSE),IF(AND(ISERROR(FIND("!",_xlfn.FORMULATEXT(XEH845),1))=FALSE,ISERROR(LEFT(_xlfn.FORMULATEXT(XEH845),1)="=")=FALSE),TRUE,FALSE),IF(AND(ISERROR(FIND("!",_xlfn.FORMULATEXT(XEI845),1))=FALSE,ISERROR(LEFT(_xlfn.FORMULATEXT(XEI845),1)="=")=FALSE),TRUE,FALSE),IF(AND(ISERROR(FIND("!",_xlfn.FORMULATEXT(XEJ845),1))=FALSE,ISERROR(LEFT(_xlfn.FORMULATEXT(XEJ845),1)="=")=FALSE),TRUE,FALSE),IF(AND(ISERROR(FIND("!",_xlfn.FORMULATEXT(XEK845),1))=FALSE,ISERROR(LEFT(_xlfn.FORMULATEXT(XEK845),1)="=")=FALSE),TRUE,FALSE),IF(AND(ISERROR(FIND("!",_xlfn.FORMULATEXT(XEL845),1))=FALSE,ISERROR(LEFT(_xlfn.FORMULATEXT(XEL845),1)="=")=FALSE),TRUE,FALSE))=TRUE,TRUE,FALSE)</formula>
    </cfRule>
  </conditionalFormatting>
  <conditionalFormatting sqref="B137:C145">
    <cfRule type="expression" dxfId="55" priority="137">
      <formula>IF(OR(IF(AND(ISERROR(FIND("!",_xlfn.FORMULATEXT(XEE838),1))=FALSE,ISERROR(LEFT(_xlfn.FORMULATEXT(XEE838),1)="=")=FALSE),TRUE,FALSE),IF(AND(ISERROR(FIND("!",_xlfn.FORMULATEXT(XEF838),1))=FALSE,ISERROR(LEFT(_xlfn.FORMULATEXT(XEF838),1)="=")=FALSE),TRUE,FALSE),IF(AND(ISERROR(FIND("!",_xlfn.FORMULATEXT(XEG838),1))=FALSE,ISERROR(LEFT(_xlfn.FORMULATEXT(XEG838),1)="=")=FALSE),TRUE,FALSE),IF(AND(ISERROR(FIND("!",_xlfn.FORMULATEXT(XEH838),1))=FALSE,ISERROR(LEFT(_xlfn.FORMULATEXT(XEH838),1)="=")=FALSE),TRUE,FALSE),IF(AND(ISERROR(FIND("!",_xlfn.FORMULATEXT(XEI838),1))=FALSE,ISERROR(LEFT(_xlfn.FORMULATEXT(XEI838),1)="=")=FALSE),TRUE,FALSE),IF(AND(ISERROR(FIND("!",_xlfn.FORMULATEXT(XEJ838),1))=FALSE,ISERROR(LEFT(_xlfn.FORMULATEXT(XEJ838),1)="=")=FALSE),TRUE,FALSE),IF(AND(ISERROR(FIND("!",_xlfn.FORMULATEXT(XEK838),1))=FALSE,ISERROR(LEFT(_xlfn.FORMULATEXT(XEK838),1)="=")=FALSE),TRUE,FALSE),IF(AND(ISERROR(FIND("!",_xlfn.FORMULATEXT(XEL838),1))=FALSE,ISERROR(LEFT(_xlfn.FORMULATEXT(XEL838),1)="=")=FALSE),TRUE,FALSE))=TRUE,TRUE,FALSE)</formula>
    </cfRule>
    <cfRule type="expression" dxfId="54" priority="138">
      <formula>IF(OR(IF(AND(ISERROR(FIND("!",_xlfn.FORMULATEXT(XEE846),1))=FALSE,ISERROR(LEFT(_xlfn.FORMULATEXT(XEE846),1)="=")=FALSE),TRUE,FALSE),IF(AND(ISERROR(FIND("!",_xlfn.FORMULATEXT(XEF846),1))=FALSE,ISERROR(LEFT(_xlfn.FORMULATEXT(XEF846),1)="=")=FALSE),TRUE,FALSE),IF(AND(ISERROR(FIND("!",_xlfn.FORMULATEXT(XEG846),1))=FALSE,ISERROR(LEFT(_xlfn.FORMULATEXT(XEG846),1)="=")=FALSE),TRUE,FALSE),IF(AND(ISERROR(FIND("!",_xlfn.FORMULATEXT(XEH846),1))=FALSE,ISERROR(LEFT(_xlfn.FORMULATEXT(XEH846),1)="=")=FALSE),TRUE,FALSE),IF(AND(ISERROR(FIND("!",_xlfn.FORMULATEXT(XEI846),1))=FALSE,ISERROR(LEFT(_xlfn.FORMULATEXT(XEI846),1)="=")=FALSE),TRUE,FALSE),IF(AND(ISERROR(FIND("!",_xlfn.FORMULATEXT(XEJ846),1))=FALSE,ISERROR(LEFT(_xlfn.FORMULATEXT(XEJ846),1)="=")=FALSE),TRUE,FALSE),IF(AND(ISERROR(FIND("!",_xlfn.FORMULATEXT(XEK846),1))=FALSE,ISERROR(LEFT(_xlfn.FORMULATEXT(XEK846),1)="=")=FALSE),TRUE,FALSE),IF(AND(ISERROR(FIND("!",_xlfn.FORMULATEXT(XEL846),1))=FALSE,ISERROR(LEFT(_xlfn.FORMULATEXT(XEL846),1)="=")=FALSE),TRUE,FALSE))=TRUE,TRUE,FALSE)</formula>
    </cfRule>
  </conditionalFormatting>
  <conditionalFormatting sqref="B149:C150">
    <cfRule type="expression" dxfId="53" priority="131">
      <formula>IF(OR(IF(AND(ISERROR(FIND("!",_xlfn.FORMULATEXT(XEE864),1))=FALSE,ISERROR(LEFT(_xlfn.FORMULATEXT(XEE864),1)="=")=FALSE),TRUE,FALSE),IF(AND(ISERROR(FIND("!",_xlfn.FORMULATEXT(XEF864),1))=FALSE,ISERROR(LEFT(_xlfn.FORMULATEXT(XEF864),1)="=")=FALSE),TRUE,FALSE),IF(AND(ISERROR(FIND("!",_xlfn.FORMULATEXT(XEG864),1))=FALSE,ISERROR(LEFT(_xlfn.FORMULATEXT(XEG864),1)="=")=FALSE),TRUE,FALSE),IF(AND(ISERROR(FIND("!",_xlfn.FORMULATEXT(XEH864),1))=FALSE,ISERROR(LEFT(_xlfn.FORMULATEXT(XEH864),1)="=")=FALSE),TRUE,FALSE),IF(AND(ISERROR(FIND("!",_xlfn.FORMULATEXT(XEI864),1))=FALSE,ISERROR(LEFT(_xlfn.FORMULATEXT(XEI864),1)="=")=FALSE),TRUE,FALSE),IF(AND(ISERROR(FIND("!",_xlfn.FORMULATEXT(XEJ864),1))=FALSE,ISERROR(LEFT(_xlfn.FORMULATEXT(XEJ864),1)="=")=FALSE),TRUE,FALSE),IF(AND(ISERROR(FIND("!",_xlfn.FORMULATEXT(XEK864),1))=FALSE,ISERROR(LEFT(_xlfn.FORMULATEXT(XEK864),1)="=")=FALSE),TRUE,FALSE),IF(AND(ISERROR(FIND("!",_xlfn.FORMULATEXT(XEL864),1))=FALSE,ISERROR(LEFT(_xlfn.FORMULATEXT(XEL864),1)="=")=FALSE),TRUE,FALSE))=TRUE,TRUE,FALSE)</formula>
    </cfRule>
    <cfRule type="expression" dxfId="52" priority="132">
      <formula>IF(OR(IF(AND(ISERROR(FIND("!",_xlfn.FORMULATEXT(XEE872),1))=FALSE,ISERROR(LEFT(_xlfn.FORMULATEXT(XEE872),1)="=")=FALSE),TRUE,FALSE),IF(AND(ISERROR(FIND("!",_xlfn.FORMULATEXT(XEF872),1))=FALSE,ISERROR(LEFT(_xlfn.FORMULATEXT(XEF872),1)="=")=FALSE),TRUE,FALSE),IF(AND(ISERROR(FIND("!",_xlfn.FORMULATEXT(XEG872),1))=FALSE,ISERROR(LEFT(_xlfn.FORMULATEXT(XEG872),1)="=")=FALSE),TRUE,FALSE),IF(AND(ISERROR(FIND("!",_xlfn.FORMULATEXT(XEH872),1))=FALSE,ISERROR(LEFT(_xlfn.FORMULATEXT(XEH872),1)="=")=FALSE),TRUE,FALSE),IF(AND(ISERROR(FIND("!",_xlfn.FORMULATEXT(XEI872),1))=FALSE,ISERROR(LEFT(_xlfn.FORMULATEXT(XEI872),1)="=")=FALSE),TRUE,FALSE),IF(AND(ISERROR(FIND("!",_xlfn.FORMULATEXT(XEJ872),1))=FALSE,ISERROR(LEFT(_xlfn.FORMULATEXT(XEJ872),1)="=")=FALSE),TRUE,FALSE),IF(AND(ISERROR(FIND("!",_xlfn.FORMULATEXT(XEK872),1))=FALSE,ISERROR(LEFT(_xlfn.FORMULATEXT(XEK872),1)="=")=FALSE),TRUE,FALSE),IF(AND(ISERROR(FIND("!",_xlfn.FORMULATEXT(XEL872),1))=FALSE,ISERROR(LEFT(_xlfn.FORMULATEXT(XEL872),1)="=")=FALSE),TRUE,FALSE))=TRUE,TRUE,FALSE)</formula>
    </cfRule>
  </conditionalFormatting>
  <conditionalFormatting sqref="B151:C159">
    <cfRule type="expression" dxfId="51" priority="133">
      <formula>IF(OR(IF(AND(ISERROR(FIND("!",_xlfn.FORMULATEXT(XEE865),1))=FALSE,ISERROR(LEFT(_xlfn.FORMULATEXT(XEE865),1)="=")=FALSE),TRUE,FALSE),IF(AND(ISERROR(FIND("!",_xlfn.FORMULATEXT(XEF865),1))=FALSE,ISERROR(LEFT(_xlfn.FORMULATEXT(XEF865),1)="=")=FALSE),TRUE,FALSE),IF(AND(ISERROR(FIND("!",_xlfn.FORMULATEXT(XEG865),1))=FALSE,ISERROR(LEFT(_xlfn.FORMULATEXT(XEG865),1)="=")=FALSE),TRUE,FALSE),IF(AND(ISERROR(FIND("!",_xlfn.FORMULATEXT(XEH865),1))=FALSE,ISERROR(LEFT(_xlfn.FORMULATEXT(XEH865),1)="=")=FALSE),TRUE,FALSE),IF(AND(ISERROR(FIND("!",_xlfn.FORMULATEXT(XEI865),1))=FALSE,ISERROR(LEFT(_xlfn.FORMULATEXT(XEI865),1)="=")=FALSE),TRUE,FALSE),IF(AND(ISERROR(FIND("!",_xlfn.FORMULATEXT(XEJ865),1))=FALSE,ISERROR(LEFT(_xlfn.FORMULATEXT(XEJ865),1)="=")=FALSE),TRUE,FALSE),IF(AND(ISERROR(FIND("!",_xlfn.FORMULATEXT(XEK865),1))=FALSE,ISERROR(LEFT(_xlfn.FORMULATEXT(XEK865),1)="=")=FALSE),TRUE,FALSE),IF(AND(ISERROR(FIND("!",_xlfn.FORMULATEXT(XEL865),1))=FALSE,ISERROR(LEFT(_xlfn.FORMULATEXT(XEL865),1)="=")=FALSE),TRUE,FALSE))=TRUE,TRUE,FALSE)</formula>
    </cfRule>
    <cfRule type="expression" dxfId="50" priority="134">
      <formula>IF(OR(IF(AND(ISERROR(FIND("!",_xlfn.FORMULATEXT(XEE873),1))=FALSE,ISERROR(LEFT(_xlfn.FORMULATEXT(XEE873),1)="=")=FALSE),TRUE,FALSE),IF(AND(ISERROR(FIND("!",_xlfn.FORMULATEXT(XEF873),1))=FALSE,ISERROR(LEFT(_xlfn.FORMULATEXT(XEF873),1)="=")=FALSE),TRUE,FALSE),IF(AND(ISERROR(FIND("!",_xlfn.FORMULATEXT(XEG873),1))=FALSE,ISERROR(LEFT(_xlfn.FORMULATEXT(XEG873),1)="=")=FALSE),TRUE,FALSE),IF(AND(ISERROR(FIND("!",_xlfn.FORMULATEXT(XEH873),1))=FALSE,ISERROR(LEFT(_xlfn.FORMULATEXT(XEH873),1)="=")=FALSE),TRUE,FALSE),IF(AND(ISERROR(FIND("!",_xlfn.FORMULATEXT(XEI873),1))=FALSE,ISERROR(LEFT(_xlfn.FORMULATEXT(XEI873),1)="=")=FALSE),TRUE,FALSE),IF(AND(ISERROR(FIND("!",_xlfn.FORMULATEXT(XEJ873),1))=FALSE,ISERROR(LEFT(_xlfn.FORMULATEXT(XEJ873),1)="=")=FALSE),TRUE,FALSE),IF(AND(ISERROR(FIND("!",_xlfn.FORMULATEXT(XEK873),1))=FALSE,ISERROR(LEFT(_xlfn.FORMULATEXT(XEK873),1)="=")=FALSE),TRUE,FALSE),IF(AND(ISERROR(FIND("!",_xlfn.FORMULATEXT(XEL873),1))=FALSE,ISERROR(LEFT(_xlfn.FORMULATEXT(XEL873),1)="=")=FALSE),TRUE,FALSE))=TRUE,TRUE,FALSE)</formula>
    </cfRule>
  </conditionalFormatting>
  <conditionalFormatting sqref="B163:C164">
    <cfRule type="expression" dxfId="49" priority="127">
      <formula>IF(OR(IF(AND(ISERROR(FIND("!",_xlfn.FORMULATEXT(XEE891),1))=FALSE,ISERROR(LEFT(_xlfn.FORMULATEXT(XEE891),1)="=")=FALSE),TRUE,FALSE),IF(AND(ISERROR(FIND("!",_xlfn.FORMULATEXT(XEF891),1))=FALSE,ISERROR(LEFT(_xlfn.FORMULATEXT(XEF891),1)="=")=FALSE),TRUE,FALSE),IF(AND(ISERROR(FIND("!",_xlfn.FORMULATEXT(XEG891),1))=FALSE,ISERROR(LEFT(_xlfn.FORMULATEXT(XEG891),1)="=")=FALSE),TRUE,FALSE),IF(AND(ISERROR(FIND("!",_xlfn.FORMULATEXT(XEH891),1))=FALSE,ISERROR(LEFT(_xlfn.FORMULATEXT(XEH891),1)="=")=FALSE),TRUE,FALSE),IF(AND(ISERROR(FIND("!",_xlfn.FORMULATEXT(XEI891),1))=FALSE,ISERROR(LEFT(_xlfn.FORMULATEXT(XEI891),1)="=")=FALSE),TRUE,FALSE),IF(AND(ISERROR(FIND("!",_xlfn.FORMULATEXT(XEJ891),1))=FALSE,ISERROR(LEFT(_xlfn.FORMULATEXT(XEJ891),1)="=")=FALSE),TRUE,FALSE),IF(AND(ISERROR(FIND("!",_xlfn.FORMULATEXT(XEK891),1))=FALSE,ISERROR(LEFT(_xlfn.FORMULATEXT(XEK891),1)="=")=FALSE),TRUE,FALSE),IF(AND(ISERROR(FIND("!",_xlfn.FORMULATEXT(XEL891),1))=FALSE,ISERROR(LEFT(_xlfn.FORMULATEXT(XEL891),1)="=")=FALSE),TRUE,FALSE))=TRUE,TRUE,FALSE)</formula>
    </cfRule>
    <cfRule type="expression" dxfId="48" priority="128">
      <formula>IF(OR(IF(AND(ISERROR(FIND("!",_xlfn.FORMULATEXT(XEE899),1))=FALSE,ISERROR(LEFT(_xlfn.FORMULATEXT(XEE899),1)="=")=FALSE),TRUE,FALSE),IF(AND(ISERROR(FIND("!",_xlfn.FORMULATEXT(XEF899),1))=FALSE,ISERROR(LEFT(_xlfn.FORMULATEXT(XEF899),1)="=")=FALSE),TRUE,FALSE),IF(AND(ISERROR(FIND("!",_xlfn.FORMULATEXT(XEG899),1))=FALSE,ISERROR(LEFT(_xlfn.FORMULATEXT(XEG899),1)="=")=FALSE),TRUE,FALSE),IF(AND(ISERROR(FIND("!",_xlfn.FORMULATEXT(XEH899),1))=FALSE,ISERROR(LEFT(_xlfn.FORMULATEXT(XEH899),1)="=")=FALSE),TRUE,FALSE),IF(AND(ISERROR(FIND("!",_xlfn.FORMULATEXT(XEI899),1))=FALSE,ISERROR(LEFT(_xlfn.FORMULATEXT(XEI899),1)="=")=FALSE),TRUE,FALSE),IF(AND(ISERROR(FIND("!",_xlfn.FORMULATEXT(XEJ899),1))=FALSE,ISERROR(LEFT(_xlfn.FORMULATEXT(XEJ899),1)="=")=FALSE),TRUE,FALSE),IF(AND(ISERROR(FIND("!",_xlfn.FORMULATEXT(XEK899),1))=FALSE,ISERROR(LEFT(_xlfn.FORMULATEXT(XEK899),1)="=")=FALSE),TRUE,FALSE),IF(AND(ISERROR(FIND("!",_xlfn.FORMULATEXT(XEL899),1))=FALSE,ISERROR(LEFT(_xlfn.FORMULATEXT(XEL899),1)="=")=FALSE),TRUE,FALSE))=TRUE,TRUE,FALSE)</formula>
    </cfRule>
  </conditionalFormatting>
  <conditionalFormatting sqref="B165:C169">
    <cfRule type="expression" dxfId="47" priority="129">
      <formula>IF(OR(IF(AND(ISERROR(FIND("!",_xlfn.FORMULATEXT(XEE892),1))=FALSE,ISERROR(LEFT(_xlfn.FORMULATEXT(XEE892),1)="=")=FALSE),TRUE,FALSE),IF(AND(ISERROR(FIND("!",_xlfn.FORMULATEXT(XEF892),1))=FALSE,ISERROR(LEFT(_xlfn.FORMULATEXT(XEF892),1)="=")=FALSE),TRUE,FALSE),IF(AND(ISERROR(FIND("!",_xlfn.FORMULATEXT(XEG892),1))=FALSE,ISERROR(LEFT(_xlfn.FORMULATEXT(XEG892),1)="=")=FALSE),TRUE,FALSE),IF(AND(ISERROR(FIND("!",_xlfn.FORMULATEXT(XEH892),1))=FALSE,ISERROR(LEFT(_xlfn.FORMULATEXT(XEH892),1)="=")=FALSE),TRUE,FALSE),IF(AND(ISERROR(FIND("!",_xlfn.FORMULATEXT(XEI892),1))=FALSE,ISERROR(LEFT(_xlfn.FORMULATEXT(XEI892),1)="=")=FALSE),TRUE,FALSE),IF(AND(ISERROR(FIND("!",_xlfn.FORMULATEXT(XEJ892),1))=FALSE,ISERROR(LEFT(_xlfn.FORMULATEXT(XEJ892),1)="=")=FALSE),TRUE,FALSE),IF(AND(ISERROR(FIND("!",_xlfn.FORMULATEXT(XEK892),1))=FALSE,ISERROR(LEFT(_xlfn.FORMULATEXT(XEK892),1)="=")=FALSE),TRUE,FALSE),IF(AND(ISERROR(FIND("!",_xlfn.FORMULATEXT(XEL892),1))=FALSE,ISERROR(LEFT(_xlfn.FORMULATEXT(XEL892),1)="=")=FALSE),TRUE,FALSE))=TRUE,TRUE,FALSE)</formula>
    </cfRule>
    <cfRule type="expression" dxfId="46" priority="130">
      <formula>IF(OR(IF(AND(ISERROR(FIND("!",_xlfn.FORMULATEXT(XEE900),1))=FALSE,ISERROR(LEFT(_xlfn.FORMULATEXT(XEE900),1)="=")=FALSE),TRUE,FALSE),IF(AND(ISERROR(FIND("!",_xlfn.FORMULATEXT(XEF900),1))=FALSE,ISERROR(LEFT(_xlfn.FORMULATEXT(XEF900),1)="=")=FALSE),TRUE,FALSE),IF(AND(ISERROR(FIND("!",_xlfn.FORMULATEXT(XEG900),1))=FALSE,ISERROR(LEFT(_xlfn.FORMULATEXT(XEG900),1)="=")=FALSE),TRUE,FALSE),IF(AND(ISERROR(FIND("!",_xlfn.FORMULATEXT(XEH900),1))=FALSE,ISERROR(LEFT(_xlfn.FORMULATEXT(XEH900),1)="=")=FALSE),TRUE,FALSE),IF(AND(ISERROR(FIND("!",_xlfn.FORMULATEXT(XEI900),1))=FALSE,ISERROR(LEFT(_xlfn.FORMULATEXT(XEI900),1)="=")=FALSE),TRUE,FALSE),IF(AND(ISERROR(FIND("!",_xlfn.FORMULATEXT(XEJ900),1))=FALSE,ISERROR(LEFT(_xlfn.FORMULATEXT(XEJ900),1)="=")=FALSE),TRUE,FALSE),IF(AND(ISERROR(FIND("!",_xlfn.FORMULATEXT(XEK900),1))=FALSE,ISERROR(LEFT(_xlfn.FORMULATEXT(XEK900),1)="=")=FALSE),TRUE,FALSE),IF(AND(ISERROR(FIND("!",_xlfn.FORMULATEXT(XEL900),1))=FALSE,ISERROR(LEFT(_xlfn.FORMULATEXT(XEL900),1)="=")=FALSE),TRUE,FALSE))=TRUE,TRUE,FALSE)</formula>
    </cfRule>
  </conditionalFormatting>
  <conditionalFormatting sqref="B173:C174">
    <cfRule type="expression" dxfId="45" priority="123">
      <formula>IF(OR(IF(AND(ISERROR(FIND("!",_xlfn.FORMULATEXT(XEE918),1))=FALSE,ISERROR(LEFT(_xlfn.FORMULATEXT(XEE918),1)="=")=FALSE),TRUE,FALSE),IF(AND(ISERROR(FIND("!",_xlfn.FORMULATEXT(XEF918),1))=FALSE,ISERROR(LEFT(_xlfn.FORMULATEXT(XEF918),1)="=")=FALSE),TRUE,FALSE),IF(AND(ISERROR(FIND("!",_xlfn.FORMULATEXT(XEG918),1))=FALSE,ISERROR(LEFT(_xlfn.FORMULATEXT(XEG918),1)="=")=FALSE),TRUE,FALSE),IF(AND(ISERROR(FIND("!",_xlfn.FORMULATEXT(XEH918),1))=FALSE,ISERROR(LEFT(_xlfn.FORMULATEXT(XEH918),1)="=")=FALSE),TRUE,FALSE),IF(AND(ISERROR(FIND("!",_xlfn.FORMULATEXT(XEI918),1))=FALSE,ISERROR(LEFT(_xlfn.FORMULATEXT(XEI918),1)="=")=FALSE),TRUE,FALSE),IF(AND(ISERROR(FIND("!",_xlfn.FORMULATEXT(XEJ918),1))=FALSE,ISERROR(LEFT(_xlfn.FORMULATEXT(XEJ918),1)="=")=FALSE),TRUE,FALSE),IF(AND(ISERROR(FIND("!",_xlfn.FORMULATEXT(XEK918),1))=FALSE,ISERROR(LEFT(_xlfn.FORMULATEXT(XEK918),1)="=")=FALSE),TRUE,FALSE),IF(AND(ISERROR(FIND("!",_xlfn.FORMULATEXT(XEL918),1))=FALSE,ISERROR(LEFT(_xlfn.FORMULATEXT(XEL918),1)="=")=FALSE),TRUE,FALSE))=TRUE,TRUE,FALSE)</formula>
    </cfRule>
    <cfRule type="expression" dxfId="44" priority="124">
      <formula>IF(OR(IF(AND(ISERROR(FIND("!",_xlfn.FORMULATEXT(XEE926),1))=FALSE,ISERROR(LEFT(_xlfn.FORMULATEXT(XEE926),1)="=")=FALSE),TRUE,FALSE),IF(AND(ISERROR(FIND("!",_xlfn.FORMULATEXT(XEF926),1))=FALSE,ISERROR(LEFT(_xlfn.FORMULATEXT(XEF926),1)="=")=FALSE),TRUE,FALSE),IF(AND(ISERROR(FIND("!",_xlfn.FORMULATEXT(XEG926),1))=FALSE,ISERROR(LEFT(_xlfn.FORMULATEXT(XEG926),1)="=")=FALSE),TRUE,FALSE),IF(AND(ISERROR(FIND("!",_xlfn.FORMULATEXT(XEH926),1))=FALSE,ISERROR(LEFT(_xlfn.FORMULATEXT(XEH926),1)="=")=FALSE),TRUE,FALSE),IF(AND(ISERROR(FIND("!",_xlfn.FORMULATEXT(XEI926),1))=FALSE,ISERROR(LEFT(_xlfn.FORMULATEXT(XEI926),1)="=")=FALSE),TRUE,FALSE),IF(AND(ISERROR(FIND("!",_xlfn.FORMULATEXT(XEJ926),1))=FALSE,ISERROR(LEFT(_xlfn.FORMULATEXT(XEJ926),1)="=")=FALSE),TRUE,FALSE),IF(AND(ISERROR(FIND("!",_xlfn.FORMULATEXT(XEK926),1))=FALSE,ISERROR(LEFT(_xlfn.FORMULATEXT(XEK926),1)="=")=FALSE),TRUE,FALSE),IF(AND(ISERROR(FIND("!",_xlfn.FORMULATEXT(XEL926),1))=FALSE,ISERROR(LEFT(_xlfn.FORMULATEXT(XEL926),1)="=")=FALSE),TRUE,FALSE))=TRUE,TRUE,FALSE)</formula>
    </cfRule>
  </conditionalFormatting>
  <conditionalFormatting sqref="B175:C179">
    <cfRule type="expression" dxfId="43" priority="125">
      <formula>IF(OR(IF(AND(ISERROR(FIND("!",_xlfn.FORMULATEXT(XEE919),1))=FALSE,ISERROR(LEFT(_xlfn.FORMULATEXT(XEE919),1)="=")=FALSE),TRUE,FALSE),IF(AND(ISERROR(FIND("!",_xlfn.FORMULATEXT(XEF919),1))=FALSE,ISERROR(LEFT(_xlfn.FORMULATEXT(XEF919),1)="=")=FALSE),TRUE,FALSE),IF(AND(ISERROR(FIND("!",_xlfn.FORMULATEXT(XEG919),1))=FALSE,ISERROR(LEFT(_xlfn.FORMULATEXT(XEG919),1)="=")=FALSE),TRUE,FALSE),IF(AND(ISERROR(FIND("!",_xlfn.FORMULATEXT(XEH919),1))=FALSE,ISERROR(LEFT(_xlfn.FORMULATEXT(XEH919),1)="=")=FALSE),TRUE,FALSE),IF(AND(ISERROR(FIND("!",_xlfn.FORMULATEXT(XEI919),1))=FALSE,ISERROR(LEFT(_xlfn.FORMULATEXT(XEI919),1)="=")=FALSE),TRUE,FALSE),IF(AND(ISERROR(FIND("!",_xlfn.FORMULATEXT(XEJ919),1))=FALSE,ISERROR(LEFT(_xlfn.FORMULATEXT(XEJ919),1)="=")=FALSE),TRUE,FALSE),IF(AND(ISERROR(FIND("!",_xlfn.FORMULATEXT(XEK919),1))=FALSE,ISERROR(LEFT(_xlfn.FORMULATEXT(XEK919),1)="=")=FALSE),TRUE,FALSE),IF(AND(ISERROR(FIND("!",_xlfn.FORMULATEXT(XEL919),1))=FALSE,ISERROR(LEFT(_xlfn.FORMULATEXT(XEL919),1)="=")=FALSE),TRUE,FALSE))=TRUE,TRUE,FALSE)</formula>
    </cfRule>
    <cfRule type="expression" dxfId="42" priority="126">
      <formula>IF(OR(IF(AND(ISERROR(FIND("!",_xlfn.FORMULATEXT(XEE927),1))=FALSE,ISERROR(LEFT(_xlfn.FORMULATEXT(XEE927),1)="=")=FALSE),TRUE,FALSE),IF(AND(ISERROR(FIND("!",_xlfn.FORMULATEXT(XEF927),1))=FALSE,ISERROR(LEFT(_xlfn.FORMULATEXT(XEF927),1)="=")=FALSE),TRUE,FALSE),IF(AND(ISERROR(FIND("!",_xlfn.FORMULATEXT(XEG927),1))=FALSE,ISERROR(LEFT(_xlfn.FORMULATEXT(XEG927),1)="=")=FALSE),TRUE,FALSE),IF(AND(ISERROR(FIND("!",_xlfn.FORMULATEXT(XEH927),1))=FALSE,ISERROR(LEFT(_xlfn.FORMULATEXT(XEH927),1)="=")=FALSE),TRUE,FALSE),IF(AND(ISERROR(FIND("!",_xlfn.FORMULATEXT(XEI927),1))=FALSE,ISERROR(LEFT(_xlfn.FORMULATEXT(XEI927),1)="=")=FALSE),TRUE,FALSE),IF(AND(ISERROR(FIND("!",_xlfn.FORMULATEXT(XEJ927),1))=FALSE,ISERROR(LEFT(_xlfn.FORMULATEXT(XEJ927),1)="=")=FALSE),TRUE,FALSE),IF(AND(ISERROR(FIND("!",_xlfn.FORMULATEXT(XEK927),1))=FALSE,ISERROR(LEFT(_xlfn.FORMULATEXT(XEK927),1)="=")=FALSE),TRUE,FALSE),IF(AND(ISERROR(FIND("!",_xlfn.FORMULATEXT(XEL927),1))=FALSE,ISERROR(LEFT(_xlfn.FORMULATEXT(XEL927),1)="=")=FALSE),TRUE,FALSE))=TRUE,TRUE,FALSE)</formula>
    </cfRule>
  </conditionalFormatting>
  <conditionalFormatting sqref="B183:C184">
    <cfRule type="expression" dxfId="41" priority="119">
      <formula>IF(OR(IF(AND(ISERROR(FIND("!",_xlfn.FORMULATEXT(XEE945),1))=FALSE,ISERROR(LEFT(_xlfn.FORMULATEXT(XEE945),1)="=")=FALSE),TRUE,FALSE),IF(AND(ISERROR(FIND("!",_xlfn.FORMULATEXT(XEF945),1))=FALSE,ISERROR(LEFT(_xlfn.FORMULATEXT(XEF945),1)="=")=FALSE),TRUE,FALSE),IF(AND(ISERROR(FIND("!",_xlfn.FORMULATEXT(XEG945),1))=FALSE,ISERROR(LEFT(_xlfn.FORMULATEXT(XEG945),1)="=")=FALSE),TRUE,FALSE),IF(AND(ISERROR(FIND("!",_xlfn.FORMULATEXT(XEH945),1))=FALSE,ISERROR(LEFT(_xlfn.FORMULATEXT(XEH945),1)="=")=FALSE),TRUE,FALSE),IF(AND(ISERROR(FIND("!",_xlfn.FORMULATEXT(XEI945),1))=FALSE,ISERROR(LEFT(_xlfn.FORMULATEXT(XEI945),1)="=")=FALSE),TRUE,FALSE),IF(AND(ISERROR(FIND("!",_xlfn.FORMULATEXT(XEJ945),1))=FALSE,ISERROR(LEFT(_xlfn.FORMULATEXT(XEJ945),1)="=")=FALSE),TRUE,FALSE),IF(AND(ISERROR(FIND("!",_xlfn.FORMULATEXT(XEK945),1))=FALSE,ISERROR(LEFT(_xlfn.FORMULATEXT(XEK945),1)="=")=FALSE),TRUE,FALSE),IF(AND(ISERROR(FIND("!",_xlfn.FORMULATEXT(XEL945),1))=FALSE,ISERROR(LEFT(_xlfn.FORMULATEXT(XEL945),1)="=")=FALSE),TRUE,FALSE))=TRUE,TRUE,FALSE)</formula>
    </cfRule>
    <cfRule type="expression" dxfId="40" priority="120">
      <formula>IF(OR(IF(AND(ISERROR(FIND("!",_xlfn.FORMULATEXT(XEE953),1))=FALSE,ISERROR(LEFT(_xlfn.FORMULATEXT(XEE953),1)="=")=FALSE),TRUE,FALSE),IF(AND(ISERROR(FIND("!",_xlfn.FORMULATEXT(XEF953),1))=FALSE,ISERROR(LEFT(_xlfn.FORMULATEXT(XEF953),1)="=")=FALSE),TRUE,FALSE),IF(AND(ISERROR(FIND("!",_xlfn.FORMULATEXT(XEG953),1))=FALSE,ISERROR(LEFT(_xlfn.FORMULATEXT(XEG953),1)="=")=FALSE),TRUE,FALSE),IF(AND(ISERROR(FIND("!",_xlfn.FORMULATEXT(XEH953),1))=FALSE,ISERROR(LEFT(_xlfn.FORMULATEXT(XEH953),1)="=")=FALSE),TRUE,FALSE),IF(AND(ISERROR(FIND("!",_xlfn.FORMULATEXT(XEI953),1))=FALSE,ISERROR(LEFT(_xlfn.FORMULATEXT(XEI953),1)="=")=FALSE),TRUE,FALSE),IF(AND(ISERROR(FIND("!",_xlfn.FORMULATEXT(XEJ953),1))=FALSE,ISERROR(LEFT(_xlfn.FORMULATEXT(XEJ953),1)="=")=FALSE),TRUE,FALSE),IF(AND(ISERROR(FIND("!",_xlfn.FORMULATEXT(XEK953),1))=FALSE,ISERROR(LEFT(_xlfn.FORMULATEXT(XEK953),1)="=")=FALSE),TRUE,FALSE),IF(AND(ISERROR(FIND("!",_xlfn.FORMULATEXT(XEL953),1))=FALSE,ISERROR(LEFT(_xlfn.FORMULATEXT(XEL953),1)="=")=FALSE),TRUE,FALSE))=TRUE,TRUE,FALSE)</formula>
    </cfRule>
  </conditionalFormatting>
  <conditionalFormatting sqref="B185:C188">
    <cfRule type="expression" dxfId="39" priority="121">
      <formula>IF(OR(IF(AND(ISERROR(FIND("!",_xlfn.FORMULATEXT(XEE946),1))=FALSE,ISERROR(LEFT(_xlfn.FORMULATEXT(XEE946),1)="=")=FALSE),TRUE,FALSE),IF(AND(ISERROR(FIND("!",_xlfn.FORMULATEXT(XEF946),1))=FALSE,ISERROR(LEFT(_xlfn.FORMULATEXT(XEF946),1)="=")=FALSE),TRUE,FALSE),IF(AND(ISERROR(FIND("!",_xlfn.FORMULATEXT(XEG946),1))=FALSE,ISERROR(LEFT(_xlfn.FORMULATEXT(XEG946),1)="=")=FALSE),TRUE,FALSE),IF(AND(ISERROR(FIND("!",_xlfn.FORMULATEXT(XEH946),1))=FALSE,ISERROR(LEFT(_xlfn.FORMULATEXT(XEH946),1)="=")=FALSE),TRUE,FALSE),IF(AND(ISERROR(FIND("!",_xlfn.FORMULATEXT(XEI946),1))=FALSE,ISERROR(LEFT(_xlfn.FORMULATEXT(XEI946),1)="=")=FALSE),TRUE,FALSE),IF(AND(ISERROR(FIND("!",_xlfn.FORMULATEXT(XEJ946),1))=FALSE,ISERROR(LEFT(_xlfn.FORMULATEXT(XEJ946),1)="=")=FALSE),TRUE,FALSE),IF(AND(ISERROR(FIND("!",_xlfn.FORMULATEXT(XEK946),1))=FALSE,ISERROR(LEFT(_xlfn.FORMULATEXT(XEK946),1)="=")=FALSE),TRUE,FALSE),IF(AND(ISERROR(FIND("!",_xlfn.FORMULATEXT(XEL946),1))=FALSE,ISERROR(LEFT(_xlfn.FORMULATEXT(XEL946),1)="=")=FALSE),TRUE,FALSE))=TRUE,TRUE,FALSE)</formula>
    </cfRule>
    <cfRule type="expression" dxfId="38" priority="122">
      <formula>IF(OR(IF(AND(ISERROR(FIND("!",_xlfn.FORMULATEXT(XEE954),1))=FALSE,ISERROR(LEFT(_xlfn.FORMULATEXT(XEE954),1)="=")=FALSE),TRUE,FALSE),IF(AND(ISERROR(FIND("!",_xlfn.FORMULATEXT(XEF954),1))=FALSE,ISERROR(LEFT(_xlfn.FORMULATEXT(XEF954),1)="=")=FALSE),TRUE,FALSE),IF(AND(ISERROR(FIND("!",_xlfn.FORMULATEXT(XEG954),1))=FALSE,ISERROR(LEFT(_xlfn.FORMULATEXT(XEG954),1)="=")=FALSE),TRUE,FALSE),IF(AND(ISERROR(FIND("!",_xlfn.FORMULATEXT(XEH954),1))=FALSE,ISERROR(LEFT(_xlfn.FORMULATEXT(XEH954),1)="=")=FALSE),TRUE,FALSE),IF(AND(ISERROR(FIND("!",_xlfn.FORMULATEXT(XEI954),1))=FALSE,ISERROR(LEFT(_xlfn.FORMULATEXT(XEI954),1)="=")=FALSE),TRUE,FALSE),IF(AND(ISERROR(FIND("!",_xlfn.FORMULATEXT(XEJ954),1))=FALSE,ISERROR(LEFT(_xlfn.FORMULATEXT(XEJ954),1)="=")=FALSE),TRUE,FALSE),IF(AND(ISERROR(FIND("!",_xlfn.FORMULATEXT(XEK954),1))=FALSE,ISERROR(LEFT(_xlfn.FORMULATEXT(XEK954),1)="=")=FALSE),TRUE,FALSE),IF(AND(ISERROR(FIND("!",_xlfn.FORMULATEXT(XEL954),1))=FALSE,ISERROR(LEFT(_xlfn.FORMULATEXT(XEL954),1)="=")=FALSE),TRUE,FALSE))=TRUE,TRUE,FALSE)</formula>
    </cfRule>
  </conditionalFormatting>
  <conditionalFormatting sqref="B194:C200">
    <cfRule type="expression" dxfId="37" priority="117">
      <formula>IF(OR(IF(AND(ISERROR(FIND("!",_xlfn.FORMULATEXT(XEE973),1))=FALSE,ISERROR(LEFT(_xlfn.FORMULATEXT(XEE973),1)="=")=FALSE),TRUE,FALSE),IF(AND(ISERROR(FIND("!",_xlfn.FORMULATEXT(XEF973),1))=FALSE,ISERROR(LEFT(_xlfn.FORMULATEXT(XEF973),1)="=")=FALSE),TRUE,FALSE),IF(AND(ISERROR(FIND("!",_xlfn.FORMULATEXT(XEG973),1))=FALSE,ISERROR(LEFT(_xlfn.FORMULATEXT(XEG973),1)="=")=FALSE),TRUE,FALSE),IF(AND(ISERROR(FIND("!",_xlfn.FORMULATEXT(XEH973),1))=FALSE,ISERROR(LEFT(_xlfn.FORMULATEXT(XEH973),1)="=")=FALSE),TRUE,FALSE),IF(AND(ISERROR(FIND("!",_xlfn.FORMULATEXT(XEI973),1))=FALSE,ISERROR(LEFT(_xlfn.FORMULATEXT(XEI973),1)="=")=FALSE),TRUE,FALSE),IF(AND(ISERROR(FIND("!",_xlfn.FORMULATEXT(XEJ973),1))=FALSE,ISERROR(LEFT(_xlfn.FORMULATEXT(XEJ973),1)="=")=FALSE),TRUE,FALSE),IF(AND(ISERROR(FIND("!",_xlfn.FORMULATEXT(XEK973),1))=FALSE,ISERROR(LEFT(_xlfn.FORMULATEXT(XEK973),1)="=")=FALSE),TRUE,FALSE),IF(AND(ISERROR(FIND("!",_xlfn.FORMULATEXT(XEL973),1))=FALSE,ISERROR(LEFT(_xlfn.FORMULATEXT(XEL973),1)="=")=FALSE),TRUE,FALSE))=TRUE,TRUE,FALSE)</formula>
    </cfRule>
    <cfRule type="expression" dxfId="36" priority="118">
      <formula>IF(OR(IF(AND(ISERROR(FIND("!",_xlfn.FORMULATEXT(XEE981),1))=FALSE,ISERROR(LEFT(_xlfn.FORMULATEXT(XEE981),1)="=")=FALSE),TRUE,FALSE),IF(AND(ISERROR(FIND("!",_xlfn.FORMULATEXT(XEF981),1))=FALSE,ISERROR(LEFT(_xlfn.FORMULATEXT(XEF981),1)="=")=FALSE),TRUE,FALSE),IF(AND(ISERROR(FIND("!",_xlfn.FORMULATEXT(XEG981),1))=FALSE,ISERROR(LEFT(_xlfn.FORMULATEXT(XEG981),1)="=")=FALSE),TRUE,FALSE),IF(AND(ISERROR(FIND("!",_xlfn.FORMULATEXT(XEH981),1))=FALSE,ISERROR(LEFT(_xlfn.FORMULATEXT(XEH981),1)="=")=FALSE),TRUE,FALSE),IF(AND(ISERROR(FIND("!",_xlfn.FORMULATEXT(XEI981),1))=FALSE,ISERROR(LEFT(_xlfn.FORMULATEXT(XEI981),1)="=")=FALSE),TRUE,FALSE),IF(AND(ISERROR(FIND("!",_xlfn.FORMULATEXT(XEJ981),1))=FALSE,ISERROR(LEFT(_xlfn.FORMULATEXT(XEJ981),1)="=")=FALSE),TRUE,FALSE),IF(AND(ISERROR(FIND("!",_xlfn.FORMULATEXT(XEK981),1))=FALSE,ISERROR(LEFT(_xlfn.FORMULATEXT(XEK981),1)="=")=FALSE),TRUE,FALSE),IF(AND(ISERROR(FIND("!",_xlfn.FORMULATEXT(XEL981),1))=FALSE,ISERROR(LEFT(_xlfn.FORMULATEXT(XEL981),1)="=")=FALSE),TRUE,FALSE))=TRUE,TRUE,FALSE)</formula>
    </cfRule>
  </conditionalFormatting>
  <conditionalFormatting sqref="B204:C205">
    <cfRule type="expression" dxfId="35" priority="111">
      <formula>IF(OR(IF(AND(ISERROR(FIND("!",_xlfn.FORMULATEXT(XEE999),1))=FALSE,ISERROR(LEFT(_xlfn.FORMULATEXT(XEE999),1)="=")=FALSE),TRUE,FALSE),IF(AND(ISERROR(FIND("!",_xlfn.FORMULATEXT(XEF999),1))=FALSE,ISERROR(LEFT(_xlfn.FORMULATEXT(XEF999),1)="=")=FALSE),TRUE,FALSE),IF(AND(ISERROR(FIND("!",_xlfn.FORMULATEXT(XEG999),1))=FALSE,ISERROR(LEFT(_xlfn.FORMULATEXT(XEG999),1)="=")=FALSE),TRUE,FALSE),IF(AND(ISERROR(FIND("!",_xlfn.FORMULATEXT(XEH999),1))=FALSE,ISERROR(LEFT(_xlfn.FORMULATEXT(XEH999),1)="=")=FALSE),TRUE,FALSE),IF(AND(ISERROR(FIND("!",_xlfn.FORMULATEXT(XEI999),1))=FALSE,ISERROR(LEFT(_xlfn.FORMULATEXT(XEI999),1)="=")=FALSE),TRUE,FALSE),IF(AND(ISERROR(FIND("!",_xlfn.FORMULATEXT(XEJ999),1))=FALSE,ISERROR(LEFT(_xlfn.FORMULATEXT(XEJ999),1)="=")=FALSE),TRUE,FALSE),IF(AND(ISERROR(FIND("!",_xlfn.FORMULATEXT(XEK999),1))=FALSE,ISERROR(LEFT(_xlfn.FORMULATEXT(XEK999),1)="=")=FALSE),TRUE,FALSE),IF(AND(ISERROR(FIND("!",_xlfn.FORMULATEXT(XEL999),1))=FALSE,ISERROR(LEFT(_xlfn.FORMULATEXT(XEL999),1)="=")=FALSE),TRUE,FALSE))=TRUE,TRUE,FALSE)</formula>
    </cfRule>
    <cfRule type="expression" dxfId="34" priority="112">
      <formula>IF(OR(IF(AND(ISERROR(FIND("!",_xlfn.FORMULATEXT(XEE1007),1))=FALSE,ISERROR(LEFT(_xlfn.FORMULATEXT(XEE1007),1)="=")=FALSE),TRUE,FALSE),IF(AND(ISERROR(FIND("!",_xlfn.FORMULATEXT(XEF1007),1))=FALSE,ISERROR(LEFT(_xlfn.FORMULATEXT(XEF1007),1)="=")=FALSE),TRUE,FALSE),IF(AND(ISERROR(FIND("!",_xlfn.FORMULATEXT(XEG1007),1))=FALSE,ISERROR(LEFT(_xlfn.FORMULATEXT(XEG1007),1)="=")=FALSE),TRUE,FALSE),IF(AND(ISERROR(FIND("!",_xlfn.FORMULATEXT(XEH1007),1))=FALSE,ISERROR(LEFT(_xlfn.FORMULATEXT(XEH1007),1)="=")=FALSE),TRUE,FALSE),IF(AND(ISERROR(FIND("!",_xlfn.FORMULATEXT(XEI1007),1))=FALSE,ISERROR(LEFT(_xlfn.FORMULATEXT(XEI1007),1)="=")=FALSE),TRUE,FALSE),IF(AND(ISERROR(FIND("!",_xlfn.FORMULATEXT(XEJ1007),1))=FALSE,ISERROR(LEFT(_xlfn.FORMULATEXT(XEJ1007),1)="=")=FALSE),TRUE,FALSE),IF(AND(ISERROR(FIND("!",_xlfn.FORMULATEXT(XEK1007),1))=FALSE,ISERROR(LEFT(_xlfn.FORMULATEXT(XEK1007),1)="=")=FALSE),TRUE,FALSE),IF(AND(ISERROR(FIND("!",_xlfn.FORMULATEXT(XEL1007),1))=FALSE,ISERROR(LEFT(_xlfn.FORMULATEXT(XEL1007),1)="=")=FALSE),TRUE,FALSE))=TRUE,TRUE,FALSE)</formula>
    </cfRule>
  </conditionalFormatting>
  <conditionalFormatting sqref="B206:C217">
    <cfRule type="expression" dxfId="33" priority="113">
      <formula>IF(OR(IF(AND(ISERROR(FIND("!",_xlfn.FORMULATEXT(XEE1000),1))=FALSE,ISERROR(LEFT(_xlfn.FORMULATEXT(XEE1000),1)="=")=FALSE),TRUE,FALSE),IF(AND(ISERROR(FIND("!",_xlfn.FORMULATEXT(XEF1000),1))=FALSE,ISERROR(LEFT(_xlfn.FORMULATEXT(XEF1000),1)="=")=FALSE),TRUE,FALSE),IF(AND(ISERROR(FIND("!",_xlfn.FORMULATEXT(XEG1000),1))=FALSE,ISERROR(LEFT(_xlfn.FORMULATEXT(XEG1000),1)="=")=FALSE),TRUE,FALSE),IF(AND(ISERROR(FIND("!",_xlfn.FORMULATEXT(XEH1000),1))=FALSE,ISERROR(LEFT(_xlfn.FORMULATEXT(XEH1000),1)="=")=FALSE),TRUE,FALSE),IF(AND(ISERROR(FIND("!",_xlfn.FORMULATEXT(XEI1000),1))=FALSE,ISERROR(LEFT(_xlfn.FORMULATEXT(XEI1000),1)="=")=FALSE),TRUE,FALSE),IF(AND(ISERROR(FIND("!",_xlfn.FORMULATEXT(XEJ1000),1))=FALSE,ISERROR(LEFT(_xlfn.FORMULATEXT(XEJ1000),1)="=")=FALSE),TRUE,FALSE),IF(AND(ISERROR(FIND("!",_xlfn.FORMULATEXT(XEK1000),1))=FALSE,ISERROR(LEFT(_xlfn.FORMULATEXT(XEK1000),1)="=")=FALSE),TRUE,FALSE),IF(AND(ISERROR(FIND("!",_xlfn.FORMULATEXT(XEL1000),1))=FALSE,ISERROR(LEFT(_xlfn.FORMULATEXT(XEL1000),1)="=")=FALSE),TRUE,FALSE))=TRUE,TRUE,FALSE)</formula>
    </cfRule>
    <cfRule type="expression" dxfId="32" priority="114">
      <formula>IF(OR(IF(AND(ISERROR(FIND("!",_xlfn.FORMULATEXT(XEE1008),1))=FALSE,ISERROR(LEFT(_xlfn.FORMULATEXT(XEE1008),1)="=")=FALSE),TRUE,FALSE),IF(AND(ISERROR(FIND("!",_xlfn.FORMULATEXT(XEF1008),1))=FALSE,ISERROR(LEFT(_xlfn.FORMULATEXT(XEF1008),1)="=")=FALSE),TRUE,FALSE),IF(AND(ISERROR(FIND("!",_xlfn.FORMULATEXT(XEG1008),1))=FALSE,ISERROR(LEFT(_xlfn.FORMULATEXT(XEG1008),1)="=")=FALSE),TRUE,FALSE),IF(AND(ISERROR(FIND("!",_xlfn.FORMULATEXT(XEH1008),1))=FALSE,ISERROR(LEFT(_xlfn.FORMULATEXT(XEH1008),1)="=")=FALSE),TRUE,FALSE),IF(AND(ISERROR(FIND("!",_xlfn.FORMULATEXT(XEI1008),1))=FALSE,ISERROR(LEFT(_xlfn.FORMULATEXT(XEI1008),1)="=")=FALSE),TRUE,FALSE),IF(AND(ISERROR(FIND("!",_xlfn.FORMULATEXT(XEJ1008),1))=FALSE,ISERROR(LEFT(_xlfn.FORMULATEXT(XEJ1008),1)="=")=FALSE),TRUE,FALSE),IF(AND(ISERROR(FIND("!",_xlfn.FORMULATEXT(XEK1008),1))=FALSE,ISERROR(LEFT(_xlfn.FORMULATEXT(XEK1008),1)="=")=FALSE),TRUE,FALSE),IF(AND(ISERROR(FIND("!",_xlfn.FORMULATEXT(XEL1008),1))=FALSE,ISERROR(LEFT(_xlfn.FORMULATEXT(XEL1008),1)="=")=FALSE),TRUE,FALSE))=TRUE,TRUE,FALSE)</formula>
    </cfRule>
  </conditionalFormatting>
  <conditionalFormatting sqref="B221:C222">
    <cfRule type="expression" dxfId="31" priority="107">
      <formula>IF(OR(IF(AND(ISERROR(FIND("!",_xlfn.FORMULATEXT(XEE1026),1))=FALSE,ISERROR(LEFT(_xlfn.FORMULATEXT(XEE1026),1)="=")=FALSE),TRUE,FALSE),IF(AND(ISERROR(FIND("!",_xlfn.FORMULATEXT(XEF1026),1))=FALSE,ISERROR(LEFT(_xlfn.FORMULATEXT(XEF1026),1)="=")=FALSE),TRUE,FALSE),IF(AND(ISERROR(FIND("!",_xlfn.FORMULATEXT(XEG1026),1))=FALSE,ISERROR(LEFT(_xlfn.FORMULATEXT(XEG1026),1)="=")=FALSE),TRUE,FALSE),IF(AND(ISERROR(FIND("!",_xlfn.FORMULATEXT(XEH1026),1))=FALSE,ISERROR(LEFT(_xlfn.FORMULATEXT(XEH1026),1)="=")=FALSE),TRUE,FALSE),IF(AND(ISERROR(FIND("!",_xlfn.FORMULATEXT(XEI1026),1))=FALSE,ISERROR(LEFT(_xlfn.FORMULATEXT(XEI1026),1)="=")=FALSE),TRUE,FALSE),IF(AND(ISERROR(FIND("!",_xlfn.FORMULATEXT(XEJ1026),1))=FALSE,ISERROR(LEFT(_xlfn.FORMULATEXT(XEJ1026),1)="=")=FALSE),TRUE,FALSE),IF(AND(ISERROR(FIND("!",_xlfn.FORMULATEXT(XEK1026),1))=FALSE,ISERROR(LEFT(_xlfn.FORMULATEXT(XEK1026),1)="=")=FALSE),TRUE,FALSE),IF(AND(ISERROR(FIND("!",_xlfn.FORMULATEXT(XEL1026),1))=FALSE,ISERROR(LEFT(_xlfn.FORMULATEXT(XEL1026),1)="=")=FALSE),TRUE,FALSE))=TRUE,TRUE,FALSE)</formula>
    </cfRule>
    <cfRule type="expression" dxfId="30" priority="108">
      <formula>IF(OR(IF(AND(ISERROR(FIND("!",_xlfn.FORMULATEXT(XEE1034),1))=FALSE,ISERROR(LEFT(_xlfn.FORMULATEXT(XEE1034),1)="=")=FALSE),TRUE,FALSE),IF(AND(ISERROR(FIND("!",_xlfn.FORMULATEXT(XEF1034),1))=FALSE,ISERROR(LEFT(_xlfn.FORMULATEXT(XEF1034),1)="=")=FALSE),TRUE,FALSE),IF(AND(ISERROR(FIND("!",_xlfn.FORMULATEXT(XEG1034),1))=FALSE,ISERROR(LEFT(_xlfn.FORMULATEXT(XEG1034),1)="=")=FALSE),TRUE,FALSE),IF(AND(ISERROR(FIND("!",_xlfn.FORMULATEXT(XEH1034),1))=FALSE,ISERROR(LEFT(_xlfn.FORMULATEXT(XEH1034),1)="=")=FALSE),TRUE,FALSE),IF(AND(ISERROR(FIND("!",_xlfn.FORMULATEXT(XEI1034),1))=FALSE,ISERROR(LEFT(_xlfn.FORMULATEXT(XEI1034),1)="=")=FALSE),TRUE,FALSE),IF(AND(ISERROR(FIND("!",_xlfn.FORMULATEXT(XEJ1034),1))=FALSE,ISERROR(LEFT(_xlfn.FORMULATEXT(XEJ1034),1)="=")=FALSE),TRUE,FALSE),IF(AND(ISERROR(FIND("!",_xlfn.FORMULATEXT(XEK1034),1))=FALSE,ISERROR(LEFT(_xlfn.FORMULATEXT(XEK1034),1)="=")=FALSE),TRUE,FALSE),IF(AND(ISERROR(FIND("!",_xlfn.FORMULATEXT(XEL1034),1))=FALSE,ISERROR(LEFT(_xlfn.FORMULATEXT(XEL1034),1)="=")=FALSE),TRUE,FALSE))=TRUE,TRUE,FALSE)</formula>
    </cfRule>
  </conditionalFormatting>
  <conditionalFormatting sqref="B223:C233">
    <cfRule type="expression" dxfId="29" priority="109">
      <formula>IF(OR(IF(AND(ISERROR(FIND("!",_xlfn.FORMULATEXT(XEE1027),1))=FALSE,ISERROR(LEFT(_xlfn.FORMULATEXT(XEE1027),1)="=")=FALSE),TRUE,FALSE),IF(AND(ISERROR(FIND("!",_xlfn.FORMULATEXT(XEF1027),1))=FALSE,ISERROR(LEFT(_xlfn.FORMULATEXT(XEF1027),1)="=")=FALSE),TRUE,FALSE),IF(AND(ISERROR(FIND("!",_xlfn.FORMULATEXT(XEG1027),1))=FALSE,ISERROR(LEFT(_xlfn.FORMULATEXT(XEG1027),1)="=")=FALSE),TRUE,FALSE),IF(AND(ISERROR(FIND("!",_xlfn.FORMULATEXT(XEH1027),1))=FALSE,ISERROR(LEFT(_xlfn.FORMULATEXT(XEH1027),1)="=")=FALSE),TRUE,FALSE),IF(AND(ISERROR(FIND("!",_xlfn.FORMULATEXT(XEI1027),1))=FALSE,ISERROR(LEFT(_xlfn.FORMULATEXT(XEI1027),1)="=")=FALSE),TRUE,FALSE),IF(AND(ISERROR(FIND("!",_xlfn.FORMULATEXT(XEJ1027),1))=FALSE,ISERROR(LEFT(_xlfn.FORMULATEXT(XEJ1027),1)="=")=FALSE),TRUE,FALSE),IF(AND(ISERROR(FIND("!",_xlfn.FORMULATEXT(XEK1027),1))=FALSE,ISERROR(LEFT(_xlfn.FORMULATEXT(XEK1027),1)="=")=FALSE),TRUE,FALSE),IF(AND(ISERROR(FIND("!",_xlfn.FORMULATEXT(XEL1027),1))=FALSE,ISERROR(LEFT(_xlfn.FORMULATEXT(XEL1027),1)="=")=FALSE),TRUE,FALSE))=TRUE,TRUE,FALSE)</formula>
    </cfRule>
    <cfRule type="expression" dxfId="28" priority="110">
      <formula>IF(OR(IF(AND(ISERROR(FIND("!",_xlfn.FORMULATEXT(XEE1035),1))=FALSE,ISERROR(LEFT(_xlfn.FORMULATEXT(XEE1035),1)="=")=FALSE),TRUE,FALSE),IF(AND(ISERROR(FIND("!",_xlfn.FORMULATEXT(XEF1035),1))=FALSE,ISERROR(LEFT(_xlfn.FORMULATEXT(XEF1035),1)="=")=FALSE),TRUE,FALSE),IF(AND(ISERROR(FIND("!",_xlfn.FORMULATEXT(XEG1035),1))=FALSE,ISERROR(LEFT(_xlfn.FORMULATEXT(XEG1035),1)="=")=FALSE),TRUE,FALSE),IF(AND(ISERROR(FIND("!",_xlfn.FORMULATEXT(XEH1035),1))=FALSE,ISERROR(LEFT(_xlfn.FORMULATEXT(XEH1035),1)="=")=FALSE),TRUE,FALSE),IF(AND(ISERROR(FIND("!",_xlfn.FORMULATEXT(XEI1035),1))=FALSE,ISERROR(LEFT(_xlfn.FORMULATEXT(XEI1035),1)="=")=FALSE),TRUE,FALSE),IF(AND(ISERROR(FIND("!",_xlfn.FORMULATEXT(XEJ1035),1))=FALSE,ISERROR(LEFT(_xlfn.FORMULATEXT(XEJ1035),1)="=")=FALSE),TRUE,FALSE),IF(AND(ISERROR(FIND("!",_xlfn.FORMULATEXT(XEK1035),1))=FALSE,ISERROR(LEFT(_xlfn.FORMULATEXT(XEK1035),1)="=")=FALSE),TRUE,FALSE),IF(AND(ISERROR(FIND("!",_xlfn.FORMULATEXT(XEL1035),1))=FALSE,ISERROR(LEFT(_xlfn.FORMULATEXT(XEL1035),1)="=")=FALSE),TRUE,FALSE))=TRUE,TRUE,FALSE)</formula>
    </cfRule>
  </conditionalFormatting>
  <conditionalFormatting sqref="B237:C238">
    <cfRule type="expression" dxfId="27" priority="103">
      <formula>IF(OR(IF(AND(ISERROR(FIND("!",_xlfn.FORMULATEXT(XEE1053),1))=FALSE,ISERROR(LEFT(_xlfn.FORMULATEXT(XEE1053),1)="=")=FALSE),TRUE,FALSE),IF(AND(ISERROR(FIND("!",_xlfn.FORMULATEXT(XEF1053),1))=FALSE,ISERROR(LEFT(_xlfn.FORMULATEXT(XEF1053),1)="=")=FALSE),TRUE,FALSE),IF(AND(ISERROR(FIND("!",_xlfn.FORMULATEXT(XEG1053),1))=FALSE,ISERROR(LEFT(_xlfn.FORMULATEXT(XEG1053),1)="=")=FALSE),TRUE,FALSE),IF(AND(ISERROR(FIND("!",_xlfn.FORMULATEXT(XEH1053),1))=FALSE,ISERROR(LEFT(_xlfn.FORMULATEXT(XEH1053),1)="=")=FALSE),TRUE,FALSE),IF(AND(ISERROR(FIND("!",_xlfn.FORMULATEXT(XEI1053),1))=FALSE,ISERROR(LEFT(_xlfn.FORMULATEXT(XEI1053),1)="=")=FALSE),TRUE,FALSE),IF(AND(ISERROR(FIND("!",_xlfn.FORMULATEXT(XEJ1053),1))=FALSE,ISERROR(LEFT(_xlfn.FORMULATEXT(XEJ1053),1)="=")=FALSE),TRUE,FALSE),IF(AND(ISERROR(FIND("!",_xlfn.FORMULATEXT(XEK1053),1))=FALSE,ISERROR(LEFT(_xlfn.FORMULATEXT(XEK1053),1)="=")=FALSE),TRUE,FALSE),IF(AND(ISERROR(FIND("!",_xlfn.FORMULATEXT(XEL1053),1))=FALSE,ISERROR(LEFT(_xlfn.FORMULATEXT(XEL1053),1)="=")=FALSE),TRUE,FALSE))=TRUE,TRUE,FALSE)</formula>
    </cfRule>
    <cfRule type="expression" dxfId="26" priority="104">
      <formula>IF(OR(IF(AND(ISERROR(FIND("!",_xlfn.FORMULATEXT(XEE1061),1))=FALSE,ISERROR(LEFT(_xlfn.FORMULATEXT(XEE1061),1)="=")=FALSE),TRUE,FALSE),IF(AND(ISERROR(FIND("!",_xlfn.FORMULATEXT(XEF1061),1))=FALSE,ISERROR(LEFT(_xlfn.FORMULATEXT(XEF1061),1)="=")=FALSE),TRUE,FALSE),IF(AND(ISERROR(FIND("!",_xlfn.FORMULATEXT(XEG1061),1))=FALSE,ISERROR(LEFT(_xlfn.FORMULATEXT(XEG1061),1)="=")=FALSE),TRUE,FALSE),IF(AND(ISERROR(FIND("!",_xlfn.FORMULATEXT(XEH1061),1))=FALSE,ISERROR(LEFT(_xlfn.FORMULATEXT(XEH1061),1)="=")=FALSE),TRUE,FALSE),IF(AND(ISERROR(FIND("!",_xlfn.FORMULATEXT(XEI1061),1))=FALSE,ISERROR(LEFT(_xlfn.FORMULATEXT(XEI1061),1)="=")=FALSE),TRUE,FALSE),IF(AND(ISERROR(FIND("!",_xlfn.FORMULATEXT(XEJ1061),1))=FALSE,ISERROR(LEFT(_xlfn.FORMULATEXT(XEJ1061),1)="=")=FALSE),TRUE,FALSE),IF(AND(ISERROR(FIND("!",_xlfn.FORMULATEXT(XEK1061),1))=FALSE,ISERROR(LEFT(_xlfn.FORMULATEXT(XEK1061),1)="=")=FALSE),TRUE,FALSE),IF(AND(ISERROR(FIND("!",_xlfn.FORMULATEXT(XEL1061),1))=FALSE,ISERROR(LEFT(_xlfn.FORMULATEXT(XEL1061),1)="=")=FALSE),TRUE,FALSE))=TRUE,TRUE,FALSE)</formula>
    </cfRule>
  </conditionalFormatting>
  <conditionalFormatting sqref="B242:C243">
    <cfRule type="expression" dxfId="25" priority="99">
      <formula>IF(OR(IF(AND(ISERROR(FIND("!",_xlfn.FORMULATEXT(XEE1080),1))=FALSE,ISERROR(LEFT(_xlfn.FORMULATEXT(XEE1080),1)="=")=FALSE),TRUE,FALSE),IF(AND(ISERROR(FIND("!",_xlfn.FORMULATEXT(XEF1080),1))=FALSE,ISERROR(LEFT(_xlfn.FORMULATEXT(XEF1080),1)="=")=FALSE),TRUE,FALSE),IF(AND(ISERROR(FIND("!",_xlfn.FORMULATEXT(XEG1080),1))=FALSE,ISERROR(LEFT(_xlfn.FORMULATEXT(XEG1080),1)="=")=FALSE),TRUE,FALSE),IF(AND(ISERROR(FIND("!",_xlfn.FORMULATEXT(XEH1080),1))=FALSE,ISERROR(LEFT(_xlfn.FORMULATEXT(XEH1080),1)="=")=FALSE),TRUE,FALSE),IF(AND(ISERROR(FIND("!",_xlfn.FORMULATEXT(XEI1080),1))=FALSE,ISERROR(LEFT(_xlfn.FORMULATEXT(XEI1080),1)="=")=FALSE),TRUE,FALSE),IF(AND(ISERROR(FIND("!",_xlfn.FORMULATEXT(XEJ1080),1))=FALSE,ISERROR(LEFT(_xlfn.FORMULATEXT(XEJ1080),1)="=")=FALSE),TRUE,FALSE),IF(AND(ISERROR(FIND("!",_xlfn.FORMULATEXT(XEK1080),1))=FALSE,ISERROR(LEFT(_xlfn.FORMULATEXT(XEK1080),1)="=")=FALSE),TRUE,FALSE),IF(AND(ISERROR(FIND("!",_xlfn.FORMULATEXT(XEL1080),1))=FALSE,ISERROR(LEFT(_xlfn.FORMULATEXT(XEL1080),1)="=")=FALSE),TRUE,FALSE))=TRUE,TRUE,FALSE)</formula>
    </cfRule>
    <cfRule type="expression" dxfId="24" priority="100">
      <formula>IF(OR(IF(AND(ISERROR(FIND("!",_xlfn.FORMULATEXT(XEE1088),1))=FALSE,ISERROR(LEFT(_xlfn.FORMULATEXT(XEE1088),1)="=")=FALSE),TRUE,FALSE),IF(AND(ISERROR(FIND("!",_xlfn.FORMULATEXT(XEF1088),1))=FALSE,ISERROR(LEFT(_xlfn.FORMULATEXT(XEF1088),1)="=")=FALSE),TRUE,FALSE),IF(AND(ISERROR(FIND("!",_xlfn.FORMULATEXT(XEG1088),1))=FALSE,ISERROR(LEFT(_xlfn.FORMULATEXT(XEG1088),1)="=")=FALSE),TRUE,FALSE),IF(AND(ISERROR(FIND("!",_xlfn.FORMULATEXT(XEH1088),1))=FALSE,ISERROR(LEFT(_xlfn.FORMULATEXT(XEH1088),1)="=")=FALSE),TRUE,FALSE),IF(AND(ISERROR(FIND("!",_xlfn.FORMULATEXT(XEI1088),1))=FALSE,ISERROR(LEFT(_xlfn.FORMULATEXT(XEI1088),1)="=")=FALSE),TRUE,FALSE),IF(AND(ISERROR(FIND("!",_xlfn.FORMULATEXT(XEJ1088),1))=FALSE,ISERROR(LEFT(_xlfn.FORMULATEXT(XEJ1088),1)="=")=FALSE),TRUE,FALSE),IF(AND(ISERROR(FIND("!",_xlfn.FORMULATEXT(XEK1088),1))=FALSE,ISERROR(LEFT(_xlfn.FORMULATEXT(XEK1088),1)="=")=FALSE),TRUE,FALSE),IF(AND(ISERROR(FIND("!",_xlfn.FORMULATEXT(XEL1088),1))=FALSE,ISERROR(LEFT(_xlfn.FORMULATEXT(XEL1088),1)="=")=FALSE),TRUE,FALSE))=TRUE,TRUE,FALSE)</formula>
    </cfRule>
  </conditionalFormatting>
  <conditionalFormatting sqref="B247:C248">
    <cfRule type="expression" dxfId="23" priority="95">
      <formula>IF(OR(IF(AND(ISERROR(FIND("!",_xlfn.FORMULATEXT(XEE1107),1))=FALSE,ISERROR(LEFT(_xlfn.FORMULATEXT(XEE1107),1)="=")=FALSE),TRUE,FALSE),IF(AND(ISERROR(FIND("!",_xlfn.FORMULATEXT(XEF1107),1))=FALSE,ISERROR(LEFT(_xlfn.FORMULATEXT(XEF1107),1)="=")=FALSE),TRUE,FALSE),IF(AND(ISERROR(FIND("!",_xlfn.FORMULATEXT(XEG1107),1))=FALSE,ISERROR(LEFT(_xlfn.FORMULATEXT(XEG1107),1)="=")=FALSE),TRUE,FALSE),IF(AND(ISERROR(FIND("!",_xlfn.FORMULATEXT(XEH1107),1))=FALSE,ISERROR(LEFT(_xlfn.FORMULATEXT(XEH1107),1)="=")=FALSE),TRUE,FALSE),IF(AND(ISERROR(FIND("!",_xlfn.FORMULATEXT(XEI1107),1))=FALSE,ISERROR(LEFT(_xlfn.FORMULATEXT(XEI1107),1)="=")=FALSE),TRUE,FALSE),IF(AND(ISERROR(FIND("!",_xlfn.FORMULATEXT(XEJ1107),1))=FALSE,ISERROR(LEFT(_xlfn.FORMULATEXT(XEJ1107),1)="=")=FALSE),TRUE,FALSE),IF(AND(ISERROR(FIND("!",_xlfn.FORMULATEXT(XEK1107),1))=FALSE,ISERROR(LEFT(_xlfn.FORMULATEXT(XEK1107),1)="=")=FALSE),TRUE,FALSE),IF(AND(ISERROR(FIND("!",_xlfn.FORMULATEXT(XEL1107),1))=FALSE,ISERROR(LEFT(_xlfn.FORMULATEXT(XEL1107),1)="=")=FALSE),TRUE,FALSE))=TRUE,TRUE,FALSE)</formula>
    </cfRule>
    <cfRule type="expression" dxfId="22" priority="96">
      <formula>IF(OR(IF(AND(ISERROR(FIND("!",_xlfn.FORMULATEXT(XEE1115),1))=FALSE,ISERROR(LEFT(_xlfn.FORMULATEXT(XEE1115),1)="=")=FALSE),TRUE,FALSE),IF(AND(ISERROR(FIND("!",_xlfn.FORMULATEXT(XEF1115),1))=FALSE,ISERROR(LEFT(_xlfn.FORMULATEXT(XEF1115),1)="=")=FALSE),TRUE,FALSE),IF(AND(ISERROR(FIND("!",_xlfn.FORMULATEXT(XEG1115),1))=FALSE,ISERROR(LEFT(_xlfn.FORMULATEXT(XEG1115),1)="=")=FALSE),TRUE,FALSE),IF(AND(ISERROR(FIND("!",_xlfn.FORMULATEXT(XEH1115),1))=FALSE,ISERROR(LEFT(_xlfn.FORMULATEXT(XEH1115),1)="=")=FALSE),TRUE,FALSE),IF(AND(ISERROR(FIND("!",_xlfn.FORMULATEXT(XEI1115),1))=FALSE,ISERROR(LEFT(_xlfn.FORMULATEXT(XEI1115),1)="=")=FALSE),TRUE,FALSE),IF(AND(ISERROR(FIND("!",_xlfn.FORMULATEXT(XEJ1115),1))=FALSE,ISERROR(LEFT(_xlfn.FORMULATEXT(XEJ1115),1)="=")=FALSE),TRUE,FALSE),IF(AND(ISERROR(FIND("!",_xlfn.FORMULATEXT(XEK1115),1))=FALSE,ISERROR(LEFT(_xlfn.FORMULATEXT(XEK1115),1)="=")=FALSE),TRUE,FALSE),IF(AND(ISERROR(FIND("!",_xlfn.FORMULATEXT(XEL1115),1))=FALSE,ISERROR(LEFT(_xlfn.FORMULATEXT(XEL1115),1)="=")=FALSE),TRUE,FALSE))=TRUE,TRUE,FALSE)</formula>
    </cfRule>
  </conditionalFormatting>
  <conditionalFormatting sqref="B252:C253">
    <cfRule type="expression" dxfId="21" priority="89">
      <formula>IF(OR(IF(AND(ISERROR(FIND("!",_xlfn.FORMULATEXT(XEE1134),1))=FALSE,ISERROR(LEFT(_xlfn.FORMULATEXT(XEE1134),1)="=")=FALSE),TRUE,FALSE),IF(AND(ISERROR(FIND("!",_xlfn.FORMULATEXT(XEF1134),1))=FALSE,ISERROR(LEFT(_xlfn.FORMULATEXT(XEF1134),1)="=")=FALSE),TRUE,FALSE),IF(AND(ISERROR(FIND("!",_xlfn.FORMULATEXT(XEG1134),1))=FALSE,ISERROR(LEFT(_xlfn.FORMULATEXT(XEG1134),1)="=")=FALSE),TRUE,FALSE),IF(AND(ISERROR(FIND("!",_xlfn.FORMULATEXT(XEH1134),1))=FALSE,ISERROR(LEFT(_xlfn.FORMULATEXT(XEH1134),1)="=")=FALSE),TRUE,FALSE),IF(AND(ISERROR(FIND("!",_xlfn.FORMULATEXT(XEI1134),1))=FALSE,ISERROR(LEFT(_xlfn.FORMULATEXT(XEI1134),1)="=")=FALSE),TRUE,FALSE),IF(AND(ISERROR(FIND("!",_xlfn.FORMULATEXT(XEJ1134),1))=FALSE,ISERROR(LEFT(_xlfn.FORMULATEXT(XEJ1134),1)="=")=FALSE),TRUE,FALSE),IF(AND(ISERROR(FIND("!",_xlfn.FORMULATEXT(XEK1134),1))=FALSE,ISERROR(LEFT(_xlfn.FORMULATEXT(XEK1134),1)="=")=FALSE),TRUE,FALSE),IF(AND(ISERROR(FIND("!",_xlfn.FORMULATEXT(XEL1134),1))=FALSE,ISERROR(LEFT(_xlfn.FORMULATEXT(XEL1134),1)="=")=FALSE),TRUE,FALSE))=TRUE,TRUE,FALSE)</formula>
    </cfRule>
    <cfRule type="expression" dxfId="20" priority="90">
      <formula>IF(OR(IF(AND(ISERROR(FIND("!",_xlfn.FORMULATEXT(XEE1142),1))=FALSE,ISERROR(LEFT(_xlfn.FORMULATEXT(XEE1142),1)="=")=FALSE),TRUE,FALSE),IF(AND(ISERROR(FIND("!",_xlfn.FORMULATEXT(XEF1142),1))=FALSE,ISERROR(LEFT(_xlfn.FORMULATEXT(XEF1142),1)="=")=FALSE),TRUE,FALSE),IF(AND(ISERROR(FIND("!",_xlfn.FORMULATEXT(XEG1142),1))=FALSE,ISERROR(LEFT(_xlfn.FORMULATEXT(XEG1142),1)="=")=FALSE),TRUE,FALSE),IF(AND(ISERROR(FIND("!",_xlfn.FORMULATEXT(XEH1142),1))=FALSE,ISERROR(LEFT(_xlfn.FORMULATEXT(XEH1142),1)="=")=FALSE),TRUE,FALSE),IF(AND(ISERROR(FIND("!",_xlfn.FORMULATEXT(XEI1142),1))=FALSE,ISERROR(LEFT(_xlfn.FORMULATEXT(XEI1142),1)="=")=FALSE),TRUE,FALSE),IF(AND(ISERROR(FIND("!",_xlfn.FORMULATEXT(XEJ1142),1))=FALSE,ISERROR(LEFT(_xlfn.FORMULATEXT(XEJ1142),1)="=")=FALSE),TRUE,FALSE),IF(AND(ISERROR(FIND("!",_xlfn.FORMULATEXT(XEK1142),1))=FALSE,ISERROR(LEFT(_xlfn.FORMULATEXT(XEK1142),1)="=")=FALSE),TRUE,FALSE),IF(AND(ISERROR(FIND("!",_xlfn.FORMULATEXT(XEL1142),1))=FALSE,ISERROR(LEFT(_xlfn.FORMULATEXT(XEL1142),1)="=")=FALSE),TRUE,FALSE))=TRUE,TRUE,FALSE)</formula>
    </cfRule>
  </conditionalFormatting>
  <conditionalFormatting sqref="B254:C254">
    <cfRule type="expression" dxfId="19" priority="91">
      <formula>IF(OR(IF(AND(ISERROR(FIND("!",_xlfn.FORMULATEXT(XEE1135),1))=FALSE,ISERROR(LEFT(_xlfn.FORMULATEXT(XEE1135),1)="=")=FALSE),TRUE,FALSE),IF(AND(ISERROR(FIND("!",_xlfn.FORMULATEXT(XEF1135),1))=FALSE,ISERROR(LEFT(_xlfn.FORMULATEXT(XEF1135),1)="=")=FALSE),TRUE,FALSE),IF(AND(ISERROR(FIND("!",_xlfn.FORMULATEXT(XEG1135),1))=FALSE,ISERROR(LEFT(_xlfn.FORMULATEXT(XEG1135),1)="=")=FALSE),TRUE,FALSE),IF(AND(ISERROR(FIND("!",_xlfn.FORMULATEXT(XEH1135),1))=FALSE,ISERROR(LEFT(_xlfn.FORMULATEXT(XEH1135),1)="=")=FALSE),TRUE,FALSE),IF(AND(ISERROR(FIND("!",_xlfn.FORMULATEXT(XEI1135),1))=FALSE,ISERROR(LEFT(_xlfn.FORMULATEXT(XEI1135),1)="=")=FALSE),TRUE,FALSE),IF(AND(ISERROR(FIND("!",_xlfn.FORMULATEXT(XEJ1135),1))=FALSE,ISERROR(LEFT(_xlfn.FORMULATEXT(XEJ1135),1)="=")=FALSE),TRUE,FALSE),IF(AND(ISERROR(FIND("!",_xlfn.FORMULATEXT(XEK1135),1))=FALSE,ISERROR(LEFT(_xlfn.FORMULATEXT(XEK1135),1)="=")=FALSE),TRUE,FALSE),IF(AND(ISERROR(FIND("!",_xlfn.FORMULATEXT(XEL1135),1))=FALSE,ISERROR(LEFT(_xlfn.FORMULATEXT(XEL1135),1)="=")=FALSE),TRUE,FALSE))=TRUE,TRUE,FALSE)</formula>
    </cfRule>
    <cfRule type="expression" dxfId="18" priority="92">
      <formula>IF(OR(IF(AND(ISERROR(FIND("!",_xlfn.FORMULATEXT(XEE1143),1))=FALSE,ISERROR(LEFT(_xlfn.FORMULATEXT(XEE1143),1)="=")=FALSE),TRUE,FALSE),IF(AND(ISERROR(FIND("!",_xlfn.FORMULATEXT(XEF1143),1))=FALSE,ISERROR(LEFT(_xlfn.FORMULATEXT(XEF1143),1)="=")=FALSE),TRUE,FALSE),IF(AND(ISERROR(FIND("!",_xlfn.FORMULATEXT(XEG1143),1))=FALSE,ISERROR(LEFT(_xlfn.FORMULATEXT(XEG1143),1)="=")=FALSE),TRUE,FALSE),IF(AND(ISERROR(FIND("!",_xlfn.FORMULATEXT(XEH1143),1))=FALSE,ISERROR(LEFT(_xlfn.FORMULATEXT(XEH1143),1)="=")=FALSE),TRUE,FALSE),IF(AND(ISERROR(FIND("!",_xlfn.FORMULATEXT(XEI1143),1))=FALSE,ISERROR(LEFT(_xlfn.FORMULATEXT(XEI1143),1)="=")=FALSE),TRUE,FALSE),IF(AND(ISERROR(FIND("!",_xlfn.FORMULATEXT(XEJ1143),1))=FALSE,ISERROR(LEFT(_xlfn.FORMULATEXT(XEJ1143),1)="=")=FALSE),TRUE,FALSE),IF(AND(ISERROR(FIND("!",_xlfn.FORMULATEXT(XEK1143),1))=FALSE,ISERROR(LEFT(_xlfn.FORMULATEXT(XEK1143),1)="=")=FALSE),TRUE,FALSE),IF(AND(ISERROR(FIND("!",_xlfn.FORMULATEXT(XEL1143),1))=FALSE,ISERROR(LEFT(_xlfn.FORMULATEXT(XEL1143),1)="=")=FALSE),TRUE,FALSE))=TRUE,TRUE,FALSE)</formula>
    </cfRule>
  </conditionalFormatting>
  <conditionalFormatting sqref="B258:C258">
    <cfRule type="expression" dxfId="17" priority="85">
      <formula>IF(OR(IF(AND(ISERROR(FIND("!",_xlfn.FORMULATEXT(XEE1161),1))=FALSE,ISERROR(LEFT(_xlfn.FORMULATEXT(XEE1161),1)="=")=FALSE),TRUE,FALSE),IF(AND(ISERROR(FIND("!",_xlfn.FORMULATEXT(XEF1161),1))=FALSE,ISERROR(LEFT(_xlfn.FORMULATEXT(XEF1161),1)="=")=FALSE),TRUE,FALSE),IF(AND(ISERROR(FIND("!",_xlfn.FORMULATEXT(XEG1161),1))=FALSE,ISERROR(LEFT(_xlfn.FORMULATEXT(XEG1161),1)="=")=FALSE),TRUE,FALSE),IF(AND(ISERROR(FIND("!",_xlfn.FORMULATEXT(XEH1161),1))=FALSE,ISERROR(LEFT(_xlfn.FORMULATEXT(XEH1161),1)="=")=FALSE),TRUE,FALSE),IF(AND(ISERROR(FIND("!",_xlfn.FORMULATEXT(XEI1161),1))=FALSE,ISERROR(LEFT(_xlfn.FORMULATEXT(XEI1161),1)="=")=FALSE),TRUE,FALSE),IF(AND(ISERROR(FIND("!",_xlfn.FORMULATEXT(XEJ1161),1))=FALSE,ISERROR(LEFT(_xlfn.FORMULATEXT(XEJ1161),1)="=")=FALSE),TRUE,FALSE),IF(AND(ISERROR(FIND("!",_xlfn.FORMULATEXT(XEK1161),1))=FALSE,ISERROR(LEFT(_xlfn.FORMULATEXT(XEK1161),1)="=")=FALSE),TRUE,FALSE),IF(AND(ISERROR(FIND("!",_xlfn.FORMULATEXT(XEL1161),1))=FALSE,ISERROR(LEFT(_xlfn.FORMULATEXT(XEL1161),1)="=")=FALSE),TRUE,FALSE))=TRUE,TRUE,FALSE)</formula>
    </cfRule>
    <cfRule type="expression" dxfId="16" priority="86">
      <formula>IF(OR(IF(AND(ISERROR(FIND("!",_xlfn.FORMULATEXT(XEE1169),1))=FALSE,ISERROR(LEFT(_xlfn.FORMULATEXT(XEE1169),1)="=")=FALSE),TRUE,FALSE),IF(AND(ISERROR(FIND("!",_xlfn.FORMULATEXT(XEF1169),1))=FALSE,ISERROR(LEFT(_xlfn.FORMULATEXT(XEF1169),1)="=")=FALSE),TRUE,FALSE),IF(AND(ISERROR(FIND("!",_xlfn.FORMULATEXT(XEG1169),1))=FALSE,ISERROR(LEFT(_xlfn.FORMULATEXT(XEG1169),1)="=")=FALSE),TRUE,FALSE),IF(AND(ISERROR(FIND("!",_xlfn.FORMULATEXT(XEH1169),1))=FALSE,ISERROR(LEFT(_xlfn.FORMULATEXT(XEH1169),1)="=")=FALSE),TRUE,FALSE),IF(AND(ISERROR(FIND("!",_xlfn.FORMULATEXT(XEI1169),1))=FALSE,ISERROR(LEFT(_xlfn.FORMULATEXT(XEI1169),1)="=")=FALSE),TRUE,FALSE),IF(AND(ISERROR(FIND("!",_xlfn.FORMULATEXT(XEJ1169),1))=FALSE,ISERROR(LEFT(_xlfn.FORMULATEXT(XEJ1169),1)="=")=FALSE),TRUE,FALSE),IF(AND(ISERROR(FIND("!",_xlfn.FORMULATEXT(XEK1169),1))=FALSE,ISERROR(LEFT(_xlfn.FORMULATEXT(XEK1169),1)="=")=FALSE),TRUE,FALSE),IF(AND(ISERROR(FIND("!",_xlfn.FORMULATEXT(XEL1169),1))=FALSE,ISERROR(LEFT(_xlfn.FORMULATEXT(XEL1169),1)="=")=FALSE),TRUE,FALSE))=TRUE,TRUE,FALSE)</formula>
    </cfRule>
  </conditionalFormatting>
  <conditionalFormatting sqref="B262:C263">
    <cfRule type="expression" dxfId="15" priority="81">
      <formula>IF(OR(IF(AND(ISERROR(FIND("!",_xlfn.FORMULATEXT(XEE1188),1))=FALSE,ISERROR(LEFT(_xlfn.FORMULATEXT(XEE1188),1)="=")=FALSE),TRUE,FALSE),IF(AND(ISERROR(FIND("!",_xlfn.FORMULATEXT(XEF1188),1))=FALSE,ISERROR(LEFT(_xlfn.FORMULATEXT(XEF1188),1)="=")=FALSE),TRUE,FALSE),IF(AND(ISERROR(FIND("!",_xlfn.FORMULATEXT(XEG1188),1))=FALSE,ISERROR(LEFT(_xlfn.FORMULATEXT(XEG1188),1)="=")=FALSE),TRUE,FALSE),IF(AND(ISERROR(FIND("!",_xlfn.FORMULATEXT(XEH1188),1))=FALSE,ISERROR(LEFT(_xlfn.FORMULATEXT(XEH1188),1)="=")=FALSE),TRUE,FALSE),IF(AND(ISERROR(FIND("!",_xlfn.FORMULATEXT(XEI1188),1))=FALSE,ISERROR(LEFT(_xlfn.FORMULATEXT(XEI1188),1)="=")=FALSE),TRUE,FALSE),IF(AND(ISERROR(FIND("!",_xlfn.FORMULATEXT(XEJ1188),1))=FALSE,ISERROR(LEFT(_xlfn.FORMULATEXT(XEJ1188),1)="=")=FALSE),TRUE,FALSE),IF(AND(ISERROR(FIND("!",_xlfn.FORMULATEXT(XEK1188),1))=FALSE,ISERROR(LEFT(_xlfn.FORMULATEXT(XEK1188),1)="=")=FALSE),TRUE,FALSE),IF(AND(ISERROR(FIND("!",_xlfn.FORMULATEXT(XEL1188),1))=FALSE,ISERROR(LEFT(_xlfn.FORMULATEXT(XEL1188),1)="=")=FALSE),TRUE,FALSE))=TRUE,TRUE,FALSE)</formula>
    </cfRule>
    <cfRule type="expression" dxfId="14" priority="82">
      <formula>IF(OR(IF(AND(ISERROR(FIND("!",_xlfn.FORMULATEXT(XEE1196),1))=FALSE,ISERROR(LEFT(_xlfn.FORMULATEXT(XEE1196),1)="=")=FALSE),TRUE,FALSE),IF(AND(ISERROR(FIND("!",_xlfn.FORMULATEXT(XEF1196),1))=FALSE,ISERROR(LEFT(_xlfn.FORMULATEXT(XEF1196),1)="=")=FALSE),TRUE,FALSE),IF(AND(ISERROR(FIND("!",_xlfn.FORMULATEXT(XEG1196),1))=FALSE,ISERROR(LEFT(_xlfn.FORMULATEXT(XEG1196),1)="=")=FALSE),TRUE,FALSE),IF(AND(ISERROR(FIND("!",_xlfn.FORMULATEXT(XEH1196),1))=FALSE,ISERROR(LEFT(_xlfn.FORMULATEXT(XEH1196),1)="=")=FALSE),TRUE,FALSE),IF(AND(ISERROR(FIND("!",_xlfn.FORMULATEXT(XEI1196),1))=FALSE,ISERROR(LEFT(_xlfn.FORMULATEXT(XEI1196),1)="=")=FALSE),TRUE,FALSE),IF(AND(ISERROR(FIND("!",_xlfn.FORMULATEXT(XEJ1196),1))=FALSE,ISERROR(LEFT(_xlfn.FORMULATEXT(XEJ1196),1)="=")=FALSE),TRUE,FALSE),IF(AND(ISERROR(FIND("!",_xlfn.FORMULATEXT(XEK1196),1))=FALSE,ISERROR(LEFT(_xlfn.FORMULATEXT(XEK1196),1)="=")=FALSE),TRUE,FALSE),IF(AND(ISERROR(FIND("!",_xlfn.FORMULATEXT(XEL1196),1))=FALSE,ISERROR(LEFT(_xlfn.FORMULATEXT(XEL1196),1)="=")=FALSE),TRUE,FALSE))=TRUE,TRUE,FALSE)</formula>
    </cfRule>
  </conditionalFormatting>
  <conditionalFormatting sqref="B267:C267">
    <cfRule type="expression" dxfId="13" priority="77">
      <formula>IF(OR(IF(AND(ISERROR(FIND("!",_xlfn.FORMULATEXT(XEE1215),1))=FALSE,ISERROR(LEFT(_xlfn.FORMULATEXT(XEE1215),1)="=")=FALSE),TRUE,FALSE),IF(AND(ISERROR(FIND("!",_xlfn.FORMULATEXT(XEF1215),1))=FALSE,ISERROR(LEFT(_xlfn.FORMULATEXT(XEF1215),1)="=")=FALSE),TRUE,FALSE),IF(AND(ISERROR(FIND("!",_xlfn.FORMULATEXT(XEG1215),1))=FALSE,ISERROR(LEFT(_xlfn.FORMULATEXT(XEG1215),1)="=")=FALSE),TRUE,FALSE),IF(AND(ISERROR(FIND("!",_xlfn.FORMULATEXT(XEH1215),1))=FALSE,ISERROR(LEFT(_xlfn.FORMULATEXT(XEH1215),1)="=")=FALSE),TRUE,FALSE),IF(AND(ISERROR(FIND("!",_xlfn.FORMULATEXT(XEI1215),1))=FALSE,ISERROR(LEFT(_xlfn.FORMULATEXT(XEI1215),1)="=")=FALSE),TRUE,FALSE),IF(AND(ISERROR(FIND("!",_xlfn.FORMULATEXT(XEJ1215),1))=FALSE,ISERROR(LEFT(_xlfn.FORMULATEXT(XEJ1215),1)="=")=FALSE),TRUE,FALSE),IF(AND(ISERROR(FIND("!",_xlfn.FORMULATEXT(XEK1215),1))=FALSE,ISERROR(LEFT(_xlfn.FORMULATEXT(XEK1215),1)="=")=FALSE),TRUE,FALSE),IF(AND(ISERROR(FIND("!",_xlfn.FORMULATEXT(XEL1215),1))=FALSE,ISERROR(LEFT(_xlfn.FORMULATEXT(XEL1215),1)="=")=FALSE),TRUE,FALSE))=TRUE,TRUE,FALSE)</formula>
    </cfRule>
    <cfRule type="expression" dxfId="12" priority="78">
      <formula>IF(OR(IF(AND(ISERROR(FIND("!",_xlfn.FORMULATEXT(XEE1223),1))=FALSE,ISERROR(LEFT(_xlfn.FORMULATEXT(XEE1223),1)="=")=FALSE),TRUE,FALSE),IF(AND(ISERROR(FIND("!",_xlfn.FORMULATEXT(XEF1223),1))=FALSE,ISERROR(LEFT(_xlfn.FORMULATEXT(XEF1223),1)="=")=FALSE),TRUE,FALSE),IF(AND(ISERROR(FIND("!",_xlfn.FORMULATEXT(XEG1223),1))=FALSE,ISERROR(LEFT(_xlfn.FORMULATEXT(XEG1223),1)="=")=FALSE),TRUE,FALSE),IF(AND(ISERROR(FIND("!",_xlfn.FORMULATEXT(XEH1223),1))=FALSE,ISERROR(LEFT(_xlfn.FORMULATEXT(XEH1223),1)="=")=FALSE),TRUE,FALSE),IF(AND(ISERROR(FIND("!",_xlfn.FORMULATEXT(XEI1223),1))=FALSE,ISERROR(LEFT(_xlfn.FORMULATEXT(XEI1223),1)="=")=FALSE),TRUE,FALSE),IF(AND(ISERROR(FIND("!",_xlfn.FORMULATEXT(XEJ1223),1))=FALSE,ISERROR(LEFT(_xlfn.FORMULATEXT(XEJ1223),1)="=")=FALSE),TRUE,FALSE),IF(AND(ISERROR(FIND("!",_xlfn.FORMULATEXT(XEK1223),1))=FALSE,ISERROR(LEFT(_xlfn.FORMULATEXT(XEK1223),1)="=")=FALSE),TRUE,FALSE),IF(AND(ISERROR(FIND("!",_xlfn.FORMULATEXT(XEL1223),1))=FALSE,ISERROR(LEFT(_xlfn.FORMULATEXT(XEL1223),1)="=")=FALSE),TRUE,FALSE))=TRUE,TRUE,FALSE)</formula>
    </cfRule>
  </conditionalFormatting>
  <conditionalFormatting sqref="B275:C275">
    <cfRule type="expression" dxfId="11" priority="69">
      <formula>IF(OR(IF(AND(ISERROR(FIND("!",_xlfn.FORMULATEXT(XEE1269),1))=FALSE,ISERROR(LEFT(_xlfn.FORMULATEXT(XEE1269),1)="=")=FALSE),TRUE,FALSE),IF(AND(ISERROR(FIND("!",_xlfn.FORMULATEXT(XEF1269),1))=FALSE,ISERROR(LEFT(_xlfn.FORMULATEXT(XEF1269),1)="=")=FALSE),TRUE,FALSE),IF(AND(ISERROR(FIND("!",_xlfn.FORMULATEXT(XEG1269),1))=FALSE,ISERROR(LEFT(_xlfn.FORMULATEXT(XEG1269),1)="=")=FALSE),TRUE,FALSE),IF(AND(ISERROR(FIND("!",_xlfn.FORMULATEXT(XEH1269),1))=FALSE,ISERROR(LEFT(_xlfn.FORMULATEXT(XEH1269),1)="=")=FALSE),TRUE,FALSE),IF(AND(ISERROR(FIND("!",_xlfn.FORMULATEXT(XEI1269),1))=FALSE,ISERROR(LEFT(_xlfn.FORMULATEXT(XEI1269),1)="=")=FALSE),TRUE,FALSE),IF(AND(ISERROR(FIND("!",_xlfn.FORMULATEXT(XEJ1269),1))=FALSE,ISERROR(LEFT(_xlfn.FORMULATEXT(XEJ1269),1)="=")=FALSE),TRUE,FALSE),IF(AND(ISERROR(FIND("!",_xlfn.FORMULATEXT(XEK1269),1))=FALSE,ISERROR(LEFT(_xlfn.FORMULATEXT(XEK1269),1)="=")=FALSE),TRUE,FALSE),IF(AND(ISERROR(FIND("!",_xlfn.FORMULATEXT(XEL1269),1))=FALSE,ISERROR(LEFT(_xlfn.FORMULATEXT(XEL1269),1)="=")=FALSE),TRUE,FALSE))=TRUE,TRUE,FALSE)</formula>
    </cfRule>
    <cfRule type="expression" dxfId="10" priority="70">
      <formula>IF(OR(IF(AND(ISERROR(FIND("!",_xlfn.FORMULATEXT(XEE1277),1))=FALSE,ISERROR(LEFT(_xlfn.FORMULATEXT(XEE1277),1)="=")=FALSE),TRUE,FALSE),IF(AND(ISERROR(FIND("!",_xlfn.FORMULATEXT(XEF1277),1))=FALSE,ISERROR(LEFT(_xlfn.FORMULATEXT(XEF1277),1)="=")=FALSE),TRUE,FALSE),IF(AND(ISERROR(FIND("!",_xlfn.FORMULATEXT(XEG1277),1))=FALSE,ISERROR(LEFT(_xlfn.FORMULATEXT(XEG1277),1)="=")=FALSE),TRUE,FALSE),IF(AND(ISERROR(FIND("!",_xlfn.FORMULATEXT(XEH1277),1))=FALSE,ISERROR(LEFT(_xlfn.FORMULATEXT(XEH1277),1)="=")=FALSE),TRUE,FALSE),IF(AND(ISERROR(FIND("!",_xlfn.FORMULATEXT(XEI1277),1))=FALSE,ISERROR(LEFT(_xlfn.FORMULATEXT(XEI1277),1)="=")=FALSE),TRUE,FALSE),IF(AND(ISERROR(FIND("!",_xlfn.FORMULATEXT(XEJ1277),1))=FALSE,ISERROR(LEFT(_xlfn.FORMULATEXT(XEJ1277),1)="=")=FALSE),TRUE,FALSE),IF(AND(ISERROR(FIND("!",_xlfn.FORMULATEXT(XEK1277),1))=FALSE,ISERROR(LEFT(_xlfn.FORMULATEXT(XEK1277),1)="=")=FALSE),TRUE,FALSE),IF(AND(ISERROR(FIND("!",_xlfn.FORMULATEXT(XEL1277),1))=FALSE,ISERROR(LEFT(_xlfn.FORMULATEXT(XEL1277),1)="=")=FALSE),TRUE,FALSE))=TRUE,TRUE,FALSE)</formula>
    </cfRule>
  </conditionalFormatting>
  <conditionalFormatting sqref="B279:C279">
    <cfRule type="expression" dxfId="9" priority="63">
      <formula>IF(OR(IF(AND(ISERROR(FIND("!",_xlfn.FORMULATEXT(XEE1296),1))=FALSE,ISERROR(LEFT(_xlfn.FORMULATEXT(XEE1296),1)="=")=FALSE),TRUE,FALSE),IF(AND(ISERROR(FIND("!",_xlfn.FORMULATEXT(XEF1296),1))=FALSE,ISERROR(LEFT(_xlfn.FORMULATEXT(XEF1296),1)="=")=FALSE),TRUE,FALSE),IF(AND(ISERROR(FIND("!",_xlfn.FORMULATEXT(XEG1296),1))=FALSE,ISERROR(LEFT(_xlfn.FORMULATEXT(XEG1296),1)="=")=FALSE),TRUE,FALSE),IF(AND(ISERROR(FIND("!",_xlfn.FORMULATEXT(XEH1296),1))=FALSE,ISERROR(LEFT(_xlfn.FORMULATEXT(XEH1296),1)="=")=FALSE),TRUE,FALSE),IF(AND(ISERROR(FIND("!",_xlfn.FORMULATEXT(XEI1296),1))=FALSE,ISERROR(LEFT(_xlfn.FORMULATEXT(XEI1296),1)="=")=FALSE),TRUE,FALSE),IF(AND(ISERROR(FIND("!",_xlfn.FORMULATEXT(XEJ1296),1))=FALSE,ISERROR(LEFT(_xlfn.FORMULATEXT(XEJ1296),1)="=")=FALSE),TRUE,FALSE),IF(AND(ISERROR(FIND("!",_xlfn.FORMULATEXT(XEK1296),1))=FALSE,ISERROR(LEFT(_xlfn.FORMULATEXT(XEK1296),1)="=")=FALSE),TRUE,FALSE),IF(AND(ISERROR(FIND("!",_xlfn.FORMULATEXT(XEL1296),1))=FALSE,ISERROR(LEFT(_xlfn.FORMULATEXT(XEL1296),1)="=")=FALSE),TRUE,FALSE))=TRUE,TRUE,FALSE)</formula>
    </cfRule>
    <cfRule type="expression" dxfId="8" priority="64">
      <formula>IF(OR(IF(AND(ISERROR(FIND("!",_xlfn.FORMULATEXT(XEE1304),1))=FALSE,ISERROR(LEFT(_xlfn.FORMULATEXT(XEE1304),1)="=")=FALSE),TRUE,FALSE),IF(AND(ISERROR(FIND("!",_xlfn.FORMULATEXT(XEF1304),1))=FALSE,ISERROR(LEFT(_xlfn.FORMULATEXT(XEF1304),1)="=")=FALSE),TRUE,FALSE),IF(AND(ISERROR(FIND("!",_xlfn.FORMULATEXT(XEG1304),1))=FALSE,ISERROR(LEFT(_xlfn.FORMULATEXT(XEG1304),1)="=")=FALSE),TRUE,FALSE),IF(AND(ISERROR(FIND("!",_xlfn.FORMULATEXT(XEH1304),1))=FALSE,ISERROR(LEFT(_xlfn.FORMULATEXT(XEH1304),1)="=")=FALSE),TRUE,FALSE),IF(AND(ISERROR(FIND("!",_xlfn.FORMULATEXT(XEI1304),1))=FALSE,ISERROR(LEFT(_xlfn.FORMULATEXT(XEI1304),1)="=")=FALSE),TRUE,FALSE),IF(AND(ISERROR(FIND("!",_xlfn.FORMULATEXT(XEJ1304),1))=FALSE,ISERROR(LEFT(_xlfn.FORMULATEXT(XEJ1304),1)="=")=FALSE),TRUE,FALSE),IF(AND(ISERROR(FIND("!",_xlfn.FORMULATEXT(XEK1304),1))=FALSE,ISERROR(LEFT(_xlfn.FORMULATEXT(XEK1304),1)="=")=FALSE),TRUE,FALSE),IF(AND(ISERROR(FIND("!",_xlfn.FORMULATEXT(XEL1304),1))=FALSE,ISERROR(LEFT(_xlfn.FORMULATEXT(XEL1304),1)="=")=FALSE),TRUE,FALSE))=TRUE,TRUE,FALSE)</formula>
    </cfRule>
  </conditionalFormatting>
  <conditionalFormatting sqref="B283:C283">
    <cfRule type="expression" dxfId="7" priority="59">
      <formula>IF(OR(IF(AND(ISERROR(FIND("!",_xlfn.FORMULATEXT(XEE1323),1))=FALSE,ISERROR(LEFT(_xlfn.FORMULATEXT(XEE1323),1)="=")=FALSE),TRUE,FALSE),IF(AND(ISERROR(FIND("!",_xlfn.FORMULATEXT(XEF1323),1))=FALSE,ISERROR(LEFT(_xlfn.FORMULATEXT(XEF1323),1)="=")=FALSE),TRUE,FALSE),IF(AND(ISERROR(FIND("!",_xlfn.FORMULATEXT(XEG1323),1))=FALSE,ISERROR(LEFT(_xlfn.FORMULATEXT(XEG1323),1)="=")=FALSE),TRUE,FALSE),IF(AND(ISERROR(FIND("!",_xlfn.FORMULATEXT(XEH1323),1))=FALSE,ISERROR(LEFT(_xlfn.FORMULATEXT(XEH1323),1)="=")=FALSE),TRUE,FALSE),IF(AND(ISERROR(FIND("!",_xlfn.FORMULATEXT(XEI1323),1))=FALSE,ISERROR(LEFT(_xlfn.FORMULATEXT(XEI1323),1)="=")=FALSE),TRUE,FALSE),IF(AND(ISERROR(FIND("!",_xlfn.FORMULATEXT(XEJ1323),1))=FALSE,ISERROR(LEFT(_xlfn.FORMULATEXT(XEJ1323),1)="=")=FALSE),TRUE,FALSE),IF(AND(ISERROR(FIND("!",_xlfn.FORMULATEXT(XEK1323),1))=FALSE,ISERROR(LEFT(_xlfn.FORMULATEXT(XEK1323),1)="=")=FALSE),TRUE,FALSE),IF(AND(ISERROR(FIND("!",_xlfn.FORMULATEXT(XEL1323),1))=FALSE,ISERROR(LEFT(_xlfn.FORMULATEXT(XEL1323),1)="=")=FALSE),TRUE,FALSE))=TRUE,TRUE,FALSE)</formula>
    </cfRule>
    <cfRule type="expression" dxfId="6" priority="60">
      <formula>IF(OR(IF(AND(ISERROR(FIND("!",_xlfn.FORMULATEXT(XEE1331),1))=FALSE,ISERROR(LEFT(_xlfn.FORMULATEXT(XEE1331),1)="=")=FALSE),TRUE,FALSE),IF(AND(ISERROR(FIND("!",_xlfn.FORMULATEXT(XEF1331),1))=FALSE,ISERROR(LEFT(_xlfn.FORMULATEXT(XEF1331),1)="=")=FALSE),TRUE,FALSE),IF(AND(ISERROR(FIND("!",_xlfn.FORMULATEXT(XEG1331),1))=FALSE,ISERROR(LEFT(_xlfn.FORMULATEXT(XEG1331),1)="=")=FALSE),TRUE,FALSE),IF(AND(ISERROR(FIND("!",_xlfn.FORMULATEXT(XEH1331),1))=FALSE,ISERROR(LEFT(_xlfn.FORMULATEXT(XEH1331),1)="=")=FALSE),TRUE,FALSE),IF(AND(ISERROR(FIND("!",_xlfn.FORMULATEXT(XEI1331),1))=FALSE,ISERROR(LEFT(_xlfn.FORMULATEXT(XEI1331),1)="=")=FALSE),TRUE,FALSE),IF(AND(ISERROR(FIND("!",_xlfn.FORMULATEXT(XEJ1331),1))=FALSE,ISERROR(LEFT(_xlfn.FORMULATEXT(XEJ1331),1)="=")=FALSE),TRUE,FALSE),IF(AND(ISERROR(FIND("!",_xlfn.FORMULATEXT(XEK1331),1))=FALSE,ISERROR(LEFT(_xlfn.FORMULATEXT(XEK1331),1)="=")=FALSE),TRUE,FALSE),IF(AND(ISERROR(FIND("!",_xlfn.FORMULATEXT(XEL1331),1))=FALSE,ISERROR(LEFT(_xlfn.FORMULATEXT(XEL1331),1)="=")=FALSE),TRUE,FALSE))=TRUE,TRUE,FALSE)</formula>
    </cfRule>
  </conditionalFormatting>
  <conditionalFormatting sqref="C192 B193:C193">
    <cfRule type="expression" dxfId="5" priority="115">
      <formula>IF(OR(IF(AND(ISERROR(FIND("!",_xlfn.FORMULATEXT(XEE972),1))=FALSE,ISERROR(LEFT(_xlfn.FORMULATEXT(XEE972),1)="=")=FALSE),TRUE,FALSE),IF(AND(ISERROR(FIND("!",_xlfn.FORMULATEXT(XEF972),1))=FALSE,ISERROR(LEFT(_xlfn.FORMULATEXT(XEF972),1)="=")=FALSE),TRUE,FALSE),IF(AND(ISERROR(FIND("!",_xlfn.FORMULATEXT(XEG972),1))=FALSE,ISERROR(LEFT(_xlfn.FORMULATEXT(XEG972),1)="=")=FALSE),TRUE,FALSE),IF(AND(ISERROR(FIND("!",_xlfn.FORMULATEXT(XEH972),1))=FALSE,ISERROR(LEFT(_xlfn.FORMULATEXT(XEH972),1)="=")=FALSE),TRUE,FALSE),IF(AND(ISERROR(FIND("!",_xlfn.FORMULATEXT(XEI972),1))=FALSE,ISERROR(LEFT(_xlfn.FORMULATEXT(XEI972),1)="=")=FALSE),TRUE,FALSE),IF(AND(ISERROR(FIND("!",_xlfn.FORMULATEXT(XEJ972),1))=FALSE,ISERROR(LEFT(_xlfn.FORMULATEXT(XEJ972),1)="=")=FALSE),TRUE,FALSE),IF(AND(ISERROR(FIND("!",_xlfn.FORMULATEXT(XEK972),1))=FALSE,ISERROR(LEFT(_xlfn.FORMULATEXT(XEK972),1)="=")=FALSE),TRUE,FALSE),IF(AND(ISERROR(FIND("!",_xlfn.FORMULATEXT(XEL972),1))=FALSE,ISERROR(LEFT(_xlfn.FORMULATEXT(XEL972),1)="=")=FALSE),TRUE,FALSE))=TRUE,TRUE,FALSE)</formula>
    </cfRule>
    <cfRule type="expression" dxfId="4" priority="116">
      <formula>IF(OR(IF(AND(ISERROR(FIND("!",_xlfn.FORMULATEXT(XEE980),1))=FALSE,ISERROR(LEFT(_xlfn.FORMULATEXT(XEE980),1)="=")=FALSE),TRUE,FALSE),IF(AND(ISERROR(FIND("!",_xlfn.FORMULATEXT(XEF980),1))=FALSE,ISERROR(LEFT(_xlfn.FORMULATEXT(XEF980),1)="=")=FALSE),TRUE,FALSE),IF(AND(ISERROR(FIND("!",_xlfn.FORMULATEXT(XEG980),1))=FALSE,ISERROR(LEFT(_xlfn.FORMULATEXT(XEG980),1)="=")=FALSE),TRUE,FALSE),IF(AND(ISERROR(FIND("!",_xlfn.FORMULATEXT(XEH980),1))=FALSE,ISERROR(LEFT(_xlfn.FORMULATEXT(XEH980),1)="=")=FALSE),TRUE,FALSE),IF(AND(ISERROR(FIND("!",_xlfn.FORMULATEXT(XEI980),1))=FALSE,ISERROR(LEFT(_xlfn.FORMULATEXT(XEI980),1)="=")=FALSE),TRUE,FALSE),IF(AND(ISERROR(FIND("!",_xlfn.FORMULATEXT(XEJ980),1))=FALSE,ISERROR(LEFT(_xlfn.FORMULATEXT(XEJ980),1)="=")=FALSE),TRUE,FALSE),IF(AND(ISERROR(FIND("!",_xlfn.FORMULATEXT(XEK980),1))=FALSE,ISERROR(LEFT(_xlfn.FORMULATEXT(XEK980),1)="=")=FALSE),TRUE,FALSE),IF(AND(ISERROR(FIND("!",_xlfn.FORMULATEXT(XEL980),1))=FALSE,ISERROR(LEFT(_xlfn.FORMULATEXT(XEL980),1)="=")=FALSE),TRUE,FALSE))=TRUE,TRUE,FALSE)</formula>
    </cfRule>
  </conditionalFormatting>
  <conditionalFormatting sqref="C271">
    <cfRule type="expression" dxfId="3" priority="73">
      <formula>IF(OR(IF(AND(ISERROR(FIND("!",_xlfn.FORMULATEXT(XEF1242),1))=FALSE,ISERROR(LEFT(_xlfn.FORMULATEXT(XEF1242),1)="=")=FALSE),TRUE,FALSE),IF(AND(ISERROR(FIND("!",_xlfn.FORMULATEXT(XEG1242),1))=FALSE,ISERROR(LEFT(_xlfn.FORMULATEXT(XEG1242),1)="=")=FALSE),TRUE,FALSE),IF(AND(ISERROR(FIND("!",_xlfn.FORMULATEXT(XEH1242),1))=FALSE,ISERROR(LEFT(_xlfn.FORMULATEXT(XEH1242),1)="=")=FALSE),TRUE,FALSE),IF(AND(ISERROR(FIND("!",_xlfn.FORMULATEXT(XEI1242),1))=FALSE,ISERROR(LEFT(_xlfn.FORMULATEXT(XEI1242),1)="=")=FALSE),TRUE,FALSE),IF(AND(ISERROR(FIND("!",_xlfn.FORMULATEXT(XEJ1242),1))=FALSE,ISERROR(LEFT(_xlfn.FORMULATEXT(XEJ1242),1)="=")=FALSE),TRUE,FALSE),IF(AND(ISERROR(FIND("!",_xlfn.FORMULATEXT(XEK1242),1))=FALSE,ISERROR(LEFT(_xlfn.FORMULATEXT(XEK1242),1)="=")=FALSE),TRUE,FALSE),IF(AND(ISERROR(FIND("!",_xlfn.FORMULATEXT(XEL1242),1))=FALSE,ISERROR(LEFT(_xlfn.FORMULATEXT(XEL1242),1)="=")=FALSE),TRUE,FALSE),IF(AND(ISERROR(FIND("!",_xlfn.FORMULATEXT(XEM1242),1))=FALSE,ISERROR(LEFT(_xlfn.FORMULATEXT(XEM1242),1)="=")=FALSE),TRUE,FALSE))=TRUE,TRUE,FALSE)</formula>
    </cfRule>
    <cfRule type="expression" dxfId="2" priority="74">
      <formula>IF(OR(IF(AND(ISERROR(FIND("!",_xlfn.FORMULATEXT(XEF1250),1))=FALSE,ISERROR(LEFT(_xlfn.FORMULATEXT(XEF1250),1)="=")=FALSE),TRUE,FALSE),IF(AND(ISERROR(FIND("!",_xlfn.FORMULATEXT(XEG1250),1))=FALSE,ISERROR(LEFT(_xlfn.FORMULATEXT(XEG1250),1)="=")=FALSE),TRUE,FALSE),IF(AND(ISERROR(FIND("!",_xlfn.FORMULATEXT(XEH1250),1))=FALSE,ISERROR(LEFT(_xlfn.FORMULATEXT(XEH1250),1)="=")=FALSE),TRUE,FALSE),IF(AND(ISERROR(FIND("!",_xlfn.FORMULATEXT(XEI1250),1))=FALSE,ISERROR(LEFT(_xlfn.FORMULATEXT(XEI1250),1)="=")=FALSE),TRUE,FALSE),IF(AND(ISERROR(FIND("!",_xlfn.FORMULATEXT(XEJ1250),1))=FALSE,ISERROR(LEFT(_xlfn.FORMULATEXT(XEJ1250),1)="=")=FALSE),TRUE,FALSE),IF(AND(ISERROR(FIND("!",_xlfn.FORMULATEXT(XEK1250),1))=FALSE,ISERROR(LEFT(_xlfn.FORMULATEXT(XEK1250),1)="=")=FALSE),TRUE,FALSE),IF(AND(ISERROR(FIND("!",_xlfn.FORMULATEXT(XEL1250),1))=FALSE,ISERROR(LEFT(_xlfn.FORMULATEXT(XEL1250),1)="=")=FALSE),TRUE,FALSE),IF(AND(ISERROR(FIND("!",_xlfn.FORMULATEXT(XEM1250),1))=FALSE,ISERROR(LEFT(_xlfn.FORMULATEXT(XEM1250),1)="=")=FALSE),TRUE,FALSE))=TRUE,TRUE,FALSE)</formula>
    </cfRule>
  </conditionalFormatting>
  <conditionalFormatting sqref="D11:I11 G12:I12 D12:F22 G13:G22 I13:I25 H13:H26 D23:G25 G29:I30 D29:F34 G31:G34 I31:I35 H31:H36 D35:G35 D39:I43 H44 D47:I62 H63 D66:I70 H71 D74:I98 H99 D102:I109 H110 G113:I114 D113:F116 G115:G116 I115:I116 H115:H117 G120:I121 D120:F126 G122:G126 I122:I126 H122:H127 D130:I131 H132 G135:I136 D135:F145 G137:G145 I137:I145 H137:H146 G149:I150 D149:F159 G151:G159 I151:I159 H151:H160 G163:I164 D163:F169 G165:G169 I165:I169 H165:H170 G173:I174 D173:F179 G175:G179 I175:I179 H175:H180 G183:I184 D183:F188 G185:G188 I185:I188 H185:H189 G192:I193 D192:F200 G194:G200 I194:I200 H194:H201 G204:I205 D204:F217 G206:G217 I206:I217 H206:H218 G221:I222 D221:F233 G223:G233 I223:I233 H223:H234 D237:I238 H239 D242:I243 H244 D247:I248 H249 G252:I253 D252:F254 G254 I254 H254:H255 D258:I258 H259 D262:I263 H264 D267:I267 H268 D271:I271 H272 D275:I275 H276 D279:I279 H280 D283:I283 H284">
    <cfRule type="expression" dxfId="1" priority="184">
      <formula>AND(NOT(ISBLANK($D$8)),SEARCH($D$8,$B11&amp;$D11&amp;$E11&amp;$F11&amp;$H11&amp;$I11))</formula>
    </cfRule>
  </conditionalFormatting>
  <conditionalFormatting sqref="K1">
    <cfRule type="expression" dxfId="0" priority="185">
      <formula>$K$1&lt;&gt;""</formula>
    </cfRule>
  </conditionalFormatting>
  <dataValidations count="2">
    <dataValidation type="list" allowBlank="1" sqref="F29:F36 F11:F26 F66:F71 F237:F239 F39:F44 F47:F63 F74:F99 F102:F110 F113:F117 F120:F127 F130:F132 F135:F146 F149:F160 F163:F170 F173:F180 F183:F189 F192:F201 F204:F218 F221:F234 F242:F244 F247:F249 F252:F255 F258:F259 F262:F264 F267:F268 F271:F272 F275:F276 F279:F280 F283:F284" xr:uid="{895D7024-6D26-4745-82DF-25B6C5C1D436}">
      <formula1>Glas_Reinigungsarbeit</formula1>
    </dataValidation>
    <dataValidation type="list" allowBlank="1" sqref="E66:E71 E237:E239 E11:E26 E29:E36 E39:E44 E47:E63 E74:E99 E102:E110 E113:E117 E120:E127 E130:E132 E135:E146 E149:E160 E163:E170 E173:E180 E183:E189 E192:E201 E204:E218 E221:E234 E267:E268 E242:E244 E247:E249 E252:E255 E258:E259 E262:E264 E271:E272 E275:E276 E283:E284 E279:E280" xr:uid="{A81594BA-359F-4148-A9A2-39563F18D054}">
      <formula1>Glas_Reinigung</formula1>
    </dataValidation>
  </dataValidations>
  <pageMargins left="0.7" right="0.7" top="0.78740157499999996" bottom="0.78740157499999996" header="0.3" footer="0.3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70AC-F3C7-4C93-8A45-BFAEC26F6EE6}">
  <sheetPr>
    <tabColor theme="6" tint="0.59999389629810485"/>
    <pageSetUpPr fitToPage="1"/>
  </sheetPr>
  <dimension ref="A1:U65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IF(OR(COUNTIF(K11:K53,"&gt;0")&lt;&gt;COUNT(I11:I53),$O$5=""),"Das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388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917</v>
      </c>
      <c r="C5" s="241"/>
      <c r="D5" s="205" t="s">
        <v>46</v>
      </c>
      <c r="E5" s="209" t="str" cm="1">
        <f t="array" aca="1" ref="E5" ca="1">MID(CELL("dateiname",A2),FIND("]",CELL("dateiname",A2))+7,2)</f>
        <v>3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185</v>
      </c>
      <c r="P6" s="227"/>
      <c r="Q6" s="227"/>
      <c r="R6" s="227"/>
      <c r="S6" s="227"/>
      <c r="T6" s="224" t="s">
        <v>376</v>
      </c>
      <c r="U6" s="225">
        <v>15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COUNTA(I11:I53)</f>
        <v>29</v>
      </c>
      <c r="P7" s="227"/>
      <c r="Q7" s="227"/>
      <c r="R7" s="227"/>
      <c r="S7" s="227"/>
      <c r="T7" s="226" t="s">
        <v>329</v>
      </c>
      <c r="U7" s="229">
        <f>COUNTA(P11:P53)</f>
        <v>23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SUM(H11:H53)</f>
        <v>1145.7700000000002</v>
      </c>
      <c r="I10" s="201"/>
      <c r="J10" s="200" t="s">
        <v>59</v>
      </c>
      <c r="K10" s="202">
        <f>IFERROR(L10/M10,0)</f>
        <v>0</v>
      </c>
      <c r="L10" s="203">
        <f>SUM(L11:L53)</f>
        <v>179769.60250000001</v>
      </c>
      <c r="M10" s="203">
        <f>SUM(M11:M53)</f>
        <v>0</v>
      </c>
      <c r="N10" s="199"/>
      <c r="O10" s="203">
        <f>SUM(O11:O53)</f>
        <v>0</v>
      </c>
      <c r="P10" s="200" t="s">
        <v>59</v>
      </c>
      <c r="Q10" s="202">
        <f>IFERROR(R10/S10,0)</f>
        <v>0</v>
      </c>
      <c r="R10" s="203">
        <f>SUM(R11:R53)</f>
        <v>1018.98</v>
      </c>
      <c r="S10" s="203">
        <f>SUM(S11:S53)</f>
        <v>0</v>
      </c>
      <c r="T10" s="199"/>
      <c r="U10" s="203">
        <f>SUM(U11:U53)</f>
        <v>0</v>
      </c>
    </row>
    <row r="11" spans="1:21" s="45" customFormat="1" ht="24">
      <c r="A11" s="37">
        <v>1</v>
      </c>
      <c r="B11" s="46" t="s">
        <v>388</v>
      </c>
      <c r="C11" s="248">
        <v>0</v>
      </c>
      <c r="D11" s="248">
        <v>40</v>
      </c>
      <c r="E11" s="38" t="s">
        <v>147</v>
      </c>
      <c r="F11" s="38" t="s">
        <v>103</v>
      </c>
      <c r="G11" s="39" t="s">
        <v>42</v>
      </c>
      <c r="H11" s="40">
        <v>13.48</v>
      </c>
      <c r="I11" s="39">
        <v>0.23</v>
      </c>
      <c r="J11" s="41">
        <v>12</v>
      </c>
      <c r="K11" s="42"/>
      <c r="L11" s="43">
        <f t="shared" ref="L11:L52" si="0">H11*J11</f>
        <v>161.76</v>
      </c>
      <c r="M11" s="43">
        <f t="shared" ref="M11:M52" si="1">IFERROR(L11/K11,0)</f>
        <v>0</v>
      </c>
      <c r="N11" s="44">
        <f t="shared" ref="N11:N52" si="2">IF(O11&gt;0,O11/J11,0)</f>
        <v>0</v>
      </c>
      <c r="O11" s="43">
        <f t="shared" ref="O11" si="3">ROUND(M11*SVS_UR_1_1,2)</f>
        <v>0</v>
      </c>
      <c r="P11" s="138"/>
      <c r="Q11" s="138"/>
      <c r="R11" s="138"/>
      <c r="S11" s="138"/>
      <c r="T11" s="138"/>
      <c r="U11" s="138"/>
    </row>
    <row r="12" spans="1:21" s="45" customFormat="1" ht="24">
      <c r="A12" s="37">
        <f>MAX($A$11:A11)+1</f>
        <v>2</v>
      </c>
      <c r="B12" s="46" t="s">
        <v>388</v>
      </c>
      <c r="C12" s="248">
        <v>0</v>
      </c>
      <c r="D12" s="248">
        <v>39</v>
      </c>
      <c r="E12" s="38" t="s">
        <v>389</v>
      </c>
      <c r="F12" s="38" t="s">
        <v>72</v>
      </c>
      <c r="G12" s="39" t="s">
        <v>75</v>
      </c>
      <c r="H12" s="40">
        <v>8.4600000000000009</v>
      </c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388</v>
      </c>
      <c r="C13" s="248">
        <v>0</v>
      </c>
      <c r="D13" s="248">
        <v>38</v>
      </c>
      <c r="E13" s="38" t="s">
        <v>389</v>
      </c>
      <c r="F13" s="38" t="s">
        <v>103</v>
      </c>
      <c r="G13" s="39" t="s">
        <v>75</v>
      </c>
      <c r="H13" s="40">
        <v>12.25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45" customFormat="1" ht="24">
      <c r="A14" s="37">
        <f>MAX($A$11:A13)+1</f>
        <v>4</v>
      </c>
      <c r="B14" s="46" t="s">
        <v>388</v>
      </c>
      <c r="C14" s="248">
        <v>0</v>
      </c>
      <c r="D14" s="248">
        <v>37</v>
      </c>
      <c r="E14" s="38" t="s">
        <v>390</v>
      </c>
      <c r="F14" s="38" t="s">
        <v>103</v>
      </c>
      <c r="G14" s="39" t="s">
        <v>75</v>
      </c>
      <c r="H14" s="40">
        <v>4.07</v>
      </c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</row>
    <row r="15" spans="1:21" s="45" customFormat="1" ht="24">
      <c r="A15" s="37">
        <f>MAX($A$11:A14)+1</f>
        <v>5</v>
      </c>
      <c r="B15" s="46" t="s">
        <v>388</v>
      </c>
      <c r="C15" s="248">
        <v>0</v>
      </c>
      <c r="D15" s="248">
        <v>36</v>
      </c>
      <c r="E15" s="38" t="s">
        <v>391</v>
      </c>
      <c r="F15" s="38" t="s">
        <v>72</v>
      </c>
      <c r="G15" s="39" t="s">
        <v>75</v>
      </c>
      <c r="H15" s="40">
        <v>7.78</v>
      </c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</row>
    <row r="16" spans="1:21" s="45" customFormat="1" ht="24">
      <c r="A16" s="37">
        <f>MAX($A$11:A15)+1</f>
        <v>6</v>
      </c>
      <c r="B16" s="46" t="s">
        <v>388</v>
      </c>
      <c r="C16" s="248">
        <v>0</v>
      </c>
      <c r="D16" s="248">
        <v>3</v>
      </c>
      <c r="E16" s="38" t="s">
        <v>392</v>
      </c>
      <c r="F16" s="38" t="s">
        <v>103</v>
      </c>
      <c r="G16" s="39" t="s">
        <v>93</v>
      </c>
      <c r="H16" s="40">
        <v>82.54</v>
      </c>
      <c r="I16" s="39">
        <v>5</v>
      </c>
      <c r="J16" s="41">
        <v>187.75</v>
      </c>
      <c r="K16" s="42"/>
      <c r="L16" s="43">
        <f t="shared" si="0"/>
        <v>15496.885000000002</v>
      </c>
      <c r="M16" s="43">
        <f t="shared" si="1"/>
        <v>0</v>
      </c>
      <c r="N16" s="44">
        <f t="shared" si="2"/>
        <v>0</v>
      </c>
      <c r="O16" s="43">
        <f t="shared" ref="O16" si="4">ROUND(M16*SVS_UR_1_1,2)</f>
        <v>0</v>
      </c>
      <c r="P16" s="41">
        <f t="shared" ref="P16:P52" si="5">IF(I16&gt;=1,1,0)</f>
        <v>1</v>
      </c>
      <c r="Q16" s="42"/>
      <c r="R16" s="43">
        <f t="shared" ref="R16:R52" si="6">H16*P16</f>
        <v>82.54</v>
      </c>
      <c r="S16" s="43">
        <f t="shared" ref="S16:S52" si="7">IFERROR(R16/Q16,0)</f>
        <v>0</v>
      </c>
      <c r="T16" s="44">
        <f t="shared" ref="T16:T52" si="8">IF(U16&gt;0,U16/P16,0)</f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388</v>
      </c>
      <c r="C17" s="248">
        <v>0</v>
      </c>
      <c r="D17" s="248">
        <v>34</v>
      </c>
      <c r="E17" s="38" t="s">
        <v>209</v>
      </c>
      <c r="F17" s="38" t="s">
        <v>103</v>
      </c>
      <c r="G17" s="39" t="s">
        <v>75</v>
      </c>
      <c r="H17" s="40">
        <v>4.71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</row>
    <row r="18" spans="1:21" s="45" customFormat="1" ht="24">
      <c r="A18" s="37">
        <f>MAX($A$11:A17)+1</f>
        <v>8</v>
      </c>
      <c r="B18" s="46" t="s">
        <v>388</v>
      </c>
      <c r="C18" s="248">
        <v>0</v>
      </c>
      <c r="D18" s="248">
        <v>33</v>
      </c>
      <c r="E18" s="38" t="s">
        <v>393</v>
      </c>
      <c r="F18" s="38" t="s">
        <v>103</v>
      </c>
      <c r="G18" s="39" t="s">
        <v>75</v>
      </c>
      <c r="H18" s="40">
        <v>1.1100000000000001</v>
      </c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1" s="45" customFormat="1" ht="24">
      <c r="A19" s="37">
        <f>MAX($A$11:A18)+1</f>
        <v>9</v>
      </c>
      <c r="B19" s="46" t="s">
        <v>388</v>
      </c>
      <c r="C19" s="248">
        <v>0</v>
      </c>
      <c r="D19" s="248">
        <v>32</v>
      </c>
      <c r="E19" s="38" t="s">
        <v>141</v>
      </c>
      <c r="F19" s="38" t="s">
        <v>103</v>
      </c>
      <c r="G19" s="39" t="s">
        <v>75</v>
      </c>
      <c r="H19" s="40">
        <v>4.7699999999999996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1" s="45" customFormat="1" ht="24">
      <c r="A20" s="37">
        <f>MAX($A$11:A19)+1</f>
        <v>10</v>
      </c>
      <c r="B20" s="46" t="s">
        <v>388</v>
      </c>
      <c r="C20" s="248">
        <v>0</v>
      </c>
      <c r="D20" s="248">
        <v>31</v>
      </c>
      <c r="E20" s="38" t="s">
        <v>349</v>
      </c>
      <c r="F20" s="38" t="s">
        <v>103</v>
      </c>
      <c r="G20" s="39" t="s">
        <v>81</v>
      </c>
      <c r="H20" s="40">
        <v>52.38</v>
      </c>
      <c r="I20" s="39">
        <v>5</v>
      </c>
      <c r="J20" s="41">
        <v>187.75</v>
      </c>
      <c r="K20" s="42"/>
      <c r="L20" s="43">
        <f t="shared" si="0"/>
        <v>9834.3450000000012</v>
      </c>
      <c r="M20" s="43">
        <f t="shared" si="1"/>
        <v>0</v>
      </c>
      <c r="N20" s="44">
        <f t="shared" si="2"/>
        <v>0</v>
      </c>
      <c r="O20" s="43">
        <f t="shared" ref="O20" si="9">ROUND(M20*SVS_UR_1_1,2)</f>
        <v>0</v>
      </c>
      <c r="P20" s="41">
        <f t="shared" si="5"/>
        <v>1</v>
      </c>
      <c r="Q20" s="42"/>
      <c r="R20" s="43">
        <f t="shared" si="6"/>
        <v>52.38</v>
      </c>
      <c r="S20" s="43">
        <f t="shared" si="7"/>
        <v>0</v>
      </c>
      <c r="T20" s="44">
        <f t="shared" si="8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388</v>
      </c>
      <c r="C21" s="248">
        <v>0</v>
      </c>
      <c r="D21" s="248">
        <v>30</v>
      </c>
      <c r="E21" s="38" t="s">
        <v>368</v>
      </c>
      <c r="F21" s="38" t="s">
        <v>69</v>
      </c>
      <c r="G21" s="39" t="s">
        <v>88</v>
      </c>
      <c r="H21" s="40">
        <v>5.61</v>
      </c>
      <c r="I21" s="39">
        <v>5</v>
      </c>
      <c r="J21" s="41">
        <v>187.75</v>
      </c>
      <c r="K21" s="42"/>
      <c r="L21" s="43">
        <f t="shared" si="0"/>
        <v>1053.2775000000001</v>
      </c>
      <c r="M21" s="43">
        <f t="shared" si="1"/>
        <v>0</v>
      </c>
      <c r="N21" s="44">
        <f t="shared" si="2"/>
        <v>0</v>
      </c>
      <c r="O21" s="43">
        <f t="shared" ref="O21" si="10">ROUND(M21*SVS_UR_1_1,2)</f>
        <v>0</v>
      </c>
      <c r="P21" s="41">
        <f t="shared" si="5"/>
        <v>1</v>
      </c>
      <c r="Q21" s="42"/>
      <c r="R21" s="43">
        <f t="shared" si="6"/>
        <v>5.61</v>
      </c>
      <c r="S21" s="43">
        <f t="shared" si="7"/>
        <v>0</v>
      </c>
      <c r="T21" s="44">
        <f t="shared" si="8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388</v>
      </c>
      <c r="C22" s="248">
        <v>0</v>
      </c>
      <c r="D22" s="248">
        <v>29</v>
      </c>
      <c r="E22" s="38" t="s">
        <v>146</v>
      </c>
      <c r="F22" s="38" t="s">
        <v>69</v>
      </c>
      <c r="G22" s="39" t="s">
        <v>88</v>
      </c>
      <c r="H22" s="40">
        <v>8.8000000000000007</v>
      </c>
      <c r="I22" s="39">
        <v>5</v>
      </c>
      <c r="J22" s="41">
        <v>187.75</v>
      </c>
      <c r="K22" s="42"/>
      <c r="L22" s="43">
        <f t="shared" si="0"/>
        <v>1652.2</v>
      </c>
      <c r="M22" s="43">
        <f t="shared" si="1"/>
        <v>0</v>
      </c>
      <c r="N22" s="44">
        <f t="shared" si="2"/>
        <v>0</v>
      </c>
      <c r="O22" s="43">
        <f t="shared" ref="O22" si="11">ROUND(M22*SVS_UR_1_1,2)</f>
        <v>0</v>
      </c>
      <c r="P22" s="41">
        <f t="shared" si="5"/>
        <v>1</v>
      </c>
      <c r="Q22" s="42"/>
      <c r="R22" s="43">
        <f t="shared" si="6"/>
        <v>8.8000000000000007</v>
      </c>
      <c r="S22" s="43">
        <f t="shared" si="7"/>
        <v>0</v>
      </c>
      <c r="T22" s="44">
        <f t="shared" si="8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388</v>
      </c>
      <c r="C23" s="248">
        <v>0</v>
      </c>
      <c r="D23" s="248">
        <v>28</v>
      </c>
      <c r="E23" s="38" t="s">
        <v>146</v>
      </c>
      <c r="F23" s="38" t="s">
        <v>103</v>
      </c>
      <c r="G23" s="39" t="s">
        <v>88</v>
      </c>
      <c r="H23" s="40">
        <v>2.68</v>
      </c>
      <c r="I23" s="39">
        <v>5</v>
      </c>
      <c r="J23" s="41">
        <v>187.75</v>
      </c>
      <c r="K23" s="42"/>
      <c r="L23" s="43">
        <f t="shared" si="0"/>
        <v>503.17</v>
      </c>
      <c r="M23" s="43">
        <f t="shared" si="1"/>
        <v>0</v>
      </c>
      <c r="N23" s="44">
        <f t="shared" si="2"/>
        <v>0</v>
      </c>
      <c r="O23" s="43">
        <f t="shared" ref="O23" si="12">ROUND(M23*SVS_UR_1_1,2)</f>
        <v>0</v>
      </c>
      <c r="P23" s="41">
        <f t="shared" si="5"/>
        <v>1</v>
      </c>
      <c r="Q23" s="42"/>
      <c r="R23" s="43">
        <f t="shared" si="6"/>
        <v>2.68</v>
      </c>
      <c r="S23" s="43">
        <f t="shared" si="7"/>
        <v>0</v>
      </c>
      <c r="T23" s="44">
        <f t="shared" si="8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388</v>
      </c>
      <c r="C24" s="248">
        <v>0</v>
      </c>
      <c r="D24" s="248">
        <v>27</v>
      </c>
      <c r="E24" s="38" t="s">
        <v>90</v>
      </c>
      <c r="F24" s="38" t="s">
        <v>103</v>
      </c>
      <c r="G24" s="39" t="s">
        <v>89</v>
      </c>
      <c r="H24" s="40">
        <v>7.62</v>
      </c>
      <c r="I24" s="39">
        <v>5</v>
      </c>
      <c r="J24" s="41">
        <v>187.75</v>
      </c>
      <c r="K24" s="42"/>
      <c r="L24" s="43">
        <f t="shared" si="0"/>
        <v>1430.655</v>
      </c>
      <c r="M24" s="43">
        <f t="shared" si="1"/>
        <v>0</v>
      </c>
      <c r="N24" s="44">
        <f t="shared" si="2"/>
        <v>0</v>
      </c>
      <c r="O24" s="43">
        <f t="shared" ref="O24" si="13">ROUND(M24*SVS_UR_1_1,2)</f>
        <v>0</v>
      </c>
      <c r="P24" s="41">
        <f t="shared" si="5"/>
        <v>1</v>
      </c>
      <c r="Q24" s="42"/>
      <c r="R24" s="43">
        <f t="shared" si="6"/>
        <v>7.62</v>
      </c>
      <c r="S24" s="43">
        <f t="shared" si="7"/>
        <v>0</v>
      </c>
      <c r="T24" s="44">
        <f t="shared" si="8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388</v>
      </c>
      <c r="C25" s="248">
        <v>0</v>
      </c>
      <c r="D25" s="248">
        <v>26</v>
      </c>
      <c r="E25" s="38" t="s">
        <v>90</v>
      </c>
      <c r="F25" s="38" t="s">
        <v>103</v>
      </c>
      <c r="G25" s="39" t="s">
        <v>89</v>
      </c>
      <c r="H25" s="40">
        <v>7.33</v>
      </c>
      <c r="I25" s="39">
        <v>5</v>
      </c>
      <c r="J25" s="41">
        <v>187.75</v>
      </c>
      <c r="K25" s="42"/>
      <c r="L25" s="43">
        <f t="shared" si="0"/>
        <v>1376.2075</v>
      </c>
      <c r="M25" s="43">
        <f t="shared" si="1"/>
        <v>0</v>
      </c>
      <c r="N25" s="44">
        <f t="shared" si="2"/>
        <v>0</v>
      </c>
      <c r="O25" s="43">
        <f t="shared" ref="O25" si="14">ROUND(M25*SVS_UR_1_1,2)</f>
        <v>0</v>
      </c>
      <c r="P25" s="41">
        <f t="shared" si="5"/>
        <v>1</v>
      </c>
      <c r="Q25" s="42"/>
      <c r="R25" s="43">
        <f t="shared" si="6"/>
        <v>7.33</v>
      </c>
      <c r="S25" s="43">
        <f t="shared" si="7"/>
        <v>0</v>
      </c>
      <c r="T25" s="44">
        <f t="shared" si="8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388</v>
      </c>
      <c r="C26" s="248">
        <v>0</v>
      </c>
      <c r="D26" s="248">
        <v>25</v>
      </c>
      <c r="E26" s="38" t="s">
        <v>146</v>
      </c>
      <c r="F26" s="38" t="s">
        <v>103</v>
      </c>
      <c r="G26" s="39" t="s">
        <v>88</v>
      </c>
      <c r="H26" s="40">
        <v>2.68</v>
      </c>
      <c r="I26" s="39">
        <v>5</v>
      </c>
      <c r="J26" s="41">
        <v>187.75</v>
      </c>
      <c r="K26" s="42"/>
      <c r="L26" s="43">
        <f t="shared" si="0"/>
        <v>503.17</v>
      </c>
      <c r="M26" s="43">
        <f t="shared" si="1"/>
        <v>0</v>
      </c>
      <c r="N26" s="44">
        <f t="shared" si="2"/>
        <v>0</v>
      </c>
      <c r="O26" s="43">
        <f t="shared" ref="O26" si="15">ROUND(M26*SVS_UR_1_1,2)</f>
        <v>0</v>
      </c>
      <c r="P26" s="41">
        <f t="shared" si="5"/>
        <v>1</v>
      </c>
      <c r="Q26" s="42"/>
      <c r="R26" s="43">
        <f t="shared" si="6"/>
        <v>2.68</v>
      </c>
      <c r="S26" s="43">
        <f t="shared" si="7"/>
        <v>0</v>
      </c>
      <c r="T26" s="44">
        <f t="shared" si="8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388</v>
      </c>
      <c r="C27" s="248">
        <v>0</v>
      </c>
      <c r="D27" s="248">
        <v>24</v>
      </c>
      <c r="E27" s="38" t="s">
        <v>79</v>
      </c>
      <c r="F27" s="38" t="s">
        <v>103</v>
      </c>
      <c r="G27" s="39" t="s">
        <v>78</v>
      </c>
      <c r="H27" s="40">
        <v>8.01</v>
      </c>
      <c r="I27" s="39">
        <v>2</v>
      </c>
      <c r="J27" s="41">
        <v>75.099999999999994</v>
      </c>
      <c r="K27" s="42"/>
      <c r="L27" s="43">
        <f t="shared" si="0"/>
        <v>601.55099999999993</v>
      </c>
      <c r="M27" s="43">
        <f t="shared" si="1"/>
        <v>0</v>
      </c>
      <c r="N27" s="44">
        <f t="shared" si="2"/>
        <v>0</v>
      </c>
      <c r="O27" s="43">
        <f t="shared" ref="O27" si="16">ROUND(M27*SVS_UR_1_1,2)</f>
        <v>0</v>
      </c>
      <c r="P27" s="41">
        <f t="shared" si="5"/>
        <v>1</v>
      </c>
      <c r="Q27" s="42"/>
      <c r="R27" s="43">
        <f t="shared" si="6"/>
        <v>8.01</v>
      </c>
      <c r="S27" s="43">
        <f t="shared" si="7"/>
        <v>0</v>
      </c>
      <c r="T27" s="44">
        <f t="shared" si="8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388</v>
      </c>
      <c r="C28" s="248">
        <v>0</v>
      </c>
      <c r="D28" s="248">
        <v>23</v>
      </c>
      <c r="E28" s="38" t="s">
        <v>82</v>
      </c>
      <c r="F28" s="38" t="s">
        <v>103</v>
      </c>
      <c r="G28" s="39" t="s">
        <v>81</v>
      </c>
      <c r="H28" s="40">
        <v>9.0299999999999994</v>
      </c>
      <c r="I28" s="39">
        <v>5</v>
      </c>
      <c r="J28" s="41">
        <v>187.75</v>
      </c>
      <c r="K28" s="42"/>
      <c r="L28" s="43">
        <f t="shared" si="0"/>
        <v>1695.3824999999999</v>
      </c>
      <c r="M28" s="43">
        <f t="shared" si="1"/>
        <v>0</v>
      </c>
      <c r="N28" s="44">
        <f t="shared" si="2"/>
        <v>0</v>
      </c>
      <c r="O28" s="43">
        <f t="shared" ref="O28" si="17">ROUND(M28*SVS_UR_1_1,2)</f>
        <v>0</v>
      </c>
      <c r="P28" s="41">
        <f t="shared" si="5"/>
        <v>1</v>
      </c>
      <c r="Q28" s="42"/>
      <c r="R28" s="43">
        <f t="shared" si="6"/>
        <v>9.0299999999999994</v>
      </c>
      <c r="S28" s="43">
        <f t="shared" si="7"/>
        <v>0</v>
      </c>
      <c r="T28" s="44">
        <f t="shared" si="8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388</v>
      </c>
      <c r="C29" s="248">
        <v>0</v>
      </c>
      <c r="D29" s="248">
        <v>22</v>
      </c>
      <c r="E29" s="38" t="s">
        <v>368</v>
      </c>
      <c r="F29" s="38" t="s">
        <v>69</v>
      </c>
      <c r="G29" s="39" t="s">
        <v>88</v>
      </c>
      <c r="H29" s="40">
        <v>6.45</v>
      </c>
      <c r="I29" s="39">
        <v>5</v>
      </c>
      <c r="J29" s="41">
        <v>187.75</v>
      </c>
      <c r="K29" s="42"/>
      <c r="L29" s="43">
        <f t="shared" si="0"/>
        <v>1210.9875</v>
      </c>
      <c r="M29" s="43">
        <f t="shared" si="1"/>
        <v>0</v>
      </c>
      <c r="N29" s="44">
        <f t="shared" si="2"/>
        <v>0</v>
      </c>
      <c r="O29" s="43">
        <f t="shared" ref="O29" si="18">ROUND(M29*SVS_UR_1_1,2)</f>
        <v>0</v>
      </c>
      <c r="P29" s="41">
        <f t="shared" si="5"/>
        <v>1</v>
      </c>
      <c r="Q29" s="42"/>
      <c r="R29" s="43">
        <f t="shared" si="6"/>
        <v>6.45</v>
      </c>
      <c r="S29" s="43">
        <f t="shared" si="7"/>
        <v>0</v>
      </c>
      <c r="T29" s="44">
        <f t="shared" si="8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388</v>
      </c>
      <c r="C30" s="248">
        <v>0</v>
      </c>
      <c r="D30" s="248">
        <v>21</v>
      </c>
      <c r="E30" s="38" t="s">
        <v>146</v>
      </c>
      <c r="F30" s="38" t="s">
        <v>69</v>
      </c>
      <c r="G30" s="39" t="s">
        <v>88</v>
      </c>
      <c r="H30" s="40">
        <v>5.46</v>
      </c>
      <c r="I30" s="39">
        <v>5</v>
      </c>
      <c r="J30" s="41">
        <v>187.75</v>
      </c>
      <c r="K30" s="42"/>
      <c r="L30" s="43">
        <f t="shared" si="0"/>
        <v>1025.115</v>
      </c>
      <c r="M30" s="43">
        <f t="shared" si="1"/>
        <v>0</v>
      </c>
      <c r="N30" s="44">
        <f t="shared" si="2"/>
        <v>0</v>
      </c>
      <c r="O30" s="43">
        <f t="shared" ref="O30" si="19">ROUND(M30*SVS_UR_1_1,2)</f>
        <v>0</v>
      </c>
      <c r="P30" s="41">
        <f t="shared" si="5"/>
        <v>1</v>
      </c>
      <c r="Q30" s="42"/>
      <c r="R30" s="43">
        <f t="shared" si="6"/>
        <v>5.46</v>
      </c>
      <c r="S30" s="43">
        <f t="shared" si="7"/>
        <v>0</v>
      </c>
      <c r="T30" s="44">
        <f t="shared" si="8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388</v>
      </c>
      <c r="C31" s="248">
        <v>0</v>
      </c>
      <c r="D31" s="248">
        <v>20</v>
      </c>
      <c r="E31" s="38" t="s">
        <v>146</v>
      </c>
      <c r="F31" s="38" t="s">
        <v>69</v>
      </c>
      <c r="G31" s="39" t="s">
        <v>88</v>
      </c>
      <c r="H31" s="40">
        <v>9.31</v>
      </c>
      <c r="I31" s="39">
        <v>5</v>
      </c>
      <c r="J31" s="41">
        <v>187.75</v>
      </c>
      <c r="K31" s="42"/>
      <c r="L31" s="43">
        <f t="shared" si="0"/>
        <v>1747.9525000000001</v>
      </c>
      <c r="M31" s="43">
        <f t="shared" si="1"/>
        <v>0</v>
      </c>
      <c r="N31" s="44">
        <f t="shared" si="2"/>
        <v>0</v>
      </c>
      <c r="O31" s="43">
        <f t="shared" ref="O31" si="20">ROUND(M31*SVS_UR_1_1,2)</f>
        <v>0</v>
      </c>
      <c r="P31" s="41">
        <f t="shared" si="5"/>
        <v>1</v>
      </c>
      <c r="Q31" s="42"/>
      <c r="R31" s="43">
        <f t="shared" si="6"/>
        <v>9.31</v>
      </c>
      <c r="S31" s="43">
        <f t="shared" si="7"/>
        <v>0</v>
      </c>
      <c r="T31" s="44">
        <f t="shared" si="8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388</v>
      </c>
      <c r="C32" s="248">
        <v>0</v>
      </c>
      <c r="D32" s="248">
        <v>19</v>
      </c>
      <c r="E32" s="38" t="s">
        <v>394</v>
      </c>
      <c r="F32" s="38" t="s">
        <v>103</v>
      </c>
      <c r="G32" s="39" t="s">
        <v>75</v>
      </c>
      <c r="H32" s="40">
        <v>6.88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1" s="45" customFormat="1" ht="24">
      <c r="A33" s="37">
        <f>MAX($A$11:A32)+1</f>
        <v>23</v>
      </c>
      <c r="B33" s="46" t="s">
        <v>388</v>
      </c>
      <c r="C33" s="248">
        <v>0</v>
      </c>
      <c r="D33" s="248">
        <v>18</v>
      </c>
      <c r="E33" s="38" t="s">
        <v>84</v>
      </c>
      <c r="F33" s="38" t="s">
        <v>103</v>
      </c>
      <c r="G33" s="39" t="s">
        <v>83</v>
      </c>
      <c r="H33" s="40">
        <v>1.78</v>
      </c>
      <c r="I33" s="39">
        <v>5</v>
      </c>
      <c r="J33" s="41">
        <v>187.75</v>
      </c>
      <c r="K33" s="42"/>
      <c r="L33" s="43">
        <f t="shared" si="0"/>
        <v>334.19499999999999</v>
      </c>
      <c r="M33" s="43">
        <f t="shared" si="1"/>
        <v>0</v>
      </c>
      <c r="N33" s="44">
        <f t="shared" si="2"/>
        <v>0</v>
      </c>
      <c r="O33" s="43">
        <f t="shared" ref="O33" si="21">ROUND(M33*SVS_UR_1_1,2)</f>
        <v>0</v>
      </c>
      <c r="P33" s="41">
        <f t="shared" si="5"/>
        <v>1</v>
      </c>
      <c r="Q33" s="42"/>
      <c r="R33" s="43">
        <f t="shared" si="6"/>
        <v>1.78</v>
      </c>
      <c r="S33" s="43">
        <f t="shared" si="7"/>
        <v>0</v>
      </c>
      <c r="T33" s="44">
        <f t="shared" si="8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388</v>
      </c>
      <c r="C34" s="248">
        <v>0</v>
      </c>
      <c r="D34" s="248">
        <v>17</v>
      </c>
      <c r="E34" s="38" t="s">
        <v>142</v>
      </c>
      <c r="F34" s="38" t="s">
        <v>72</v>
      </c>
      <c r="G34" s="39" t="s">
        <v>83</v>
      </c>
      <c r="H34" s="40">
        <v>1.42</v>
      </c>
      <c r="I34" s="39">
        <v>5</v>
      </c>
      <c r="J34" s="41">
        <v>187.75</v>
      </c>
      <c r="K34" s="42"/>
      <c r="L34" s="43">
        <f t="shared" si="0"/>
        <v>266.60499999999996</v>
      </c>
      <c r="M34" s="43">
        <f t="shared" si="1"/>
        <v>0</v>
      </c>
      <c r="N34" s="44">
        <f t="shared" si="2"/>
        <v>0</v>
      </c>
      <c r="O34" s="43">
        <f t="shared" ref="O34" si="22">ROUND(M34*SVS_UR_1_1,2)</f>
        <v>0</v>
      </c>
      <c r="P34" s="41">
        <f t="shared" si="5"/>
        <v>1</v>
      </c>
      <c r="Q34" s="42"/>
      <c r="R34" s="43">
        <f t="shared" si="6"/>
        <v>1.42</v>
      </c>
      <c r="S34" s="43">
        <f t="shared" si="7"/>
        <v>0</v>
      </c>
      <c r="T34" s="44">
        <f t="shared" si="8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388</v>
      </c>
      <c r="C35" s="248">
        <v>0</v>
      </c>
      <c r="D35" s="248">
        <v>16</v>
      </c>
      <c r="E35" s="38" t="s">
        <v>96</v>
      </c>
      <c r="F35" s="38" t="s">
        <v>69</v>
      </c>
      <c r="G35" s="39" t="s">
        <v>95</v>
      </c>
      <c r="H35" s="40">
        <v>99.16</v>
      </c>
      <c r="I35" s="39">
        <v>5</v>
      </c>
      <c r="J35" s="41">
        <v>187.75</v>
      </c>
      <c r="K35" s="42"/>
      <c r="L35" s="43">
        <f t="shared" si="0"/>
        <v>18617.29</v>
      </c>
      <c r="M35" s="43">
        <f t="shared" si="1"/>
        <v>0</v>
      </c>
      <c r="N35" s="44">
        <f t="shared" si="2"/>
        <v>0</v>
      </c>
      <c r="O35" s="43">
        <f t="shared" ref="O35" si="23">ROUND(M35*SVS_UR_1_1,2)</f>
        <v>0</v>
      </c>
      <c r="P35" s="41">
        <f t="shared" si="5"/>
        <v>1</v>
      </c>
      <c r="Q35" s="42"/>
      <c r="R35" s="43">
        <f t="shared" si="6"/>
        <v>99.16</v>
      </c>
      <c r="S35" s="43">
        <f t="shared" si="7"/>
        <v>0</v>
      </c>
      <c r="T35" s="44">
        <f t="shared" si="8"/>
        <v>0</v>
      </c>
      <c r="U35" s="43" cm="1">
        <f t="array" ref="U35">ROUND(S35*SVS_GrR_1_1,2)</f>
        <v>0</v>
      </c>
    </row>
    <row r="36" spans="1:21" s="45" customFormat="1" ht="24">
      <c r="A36" s="37">
        <f>MAX($A$11:A35)+1</f>
        <v>26</v>
      </c>
      <c r="B36" s="46" t="s">
        <v>388</v>
      </c>
      <c r="C36" s="248">
        <v>0</v>
      </c>
      <c r="D36" s="248">
        <v>15</v>
      </c>
      <c r="E36" s="38" t="s">
        <v>395</v>
      </c>
      <c r="F36" s="38" t="s">
        <v>103</v>
      </c>
      <c r="G36" s="39" t="s">
        <v>42</v>
      </c>
      <c r="H36" s="40">
        <v>6.02</v>
      </c>
      <c r="I36" s="39">
        <v>0.23</v>
      </c>
      <c r="J36" s="41">
        <v>12</v>
      </c>
      <c r="K36" s="42"/>
      <c r="L36" s="43">
        <f t="shared" si="0"/>
        <v>72.239999999999995</v>
      </c>
      <c r="M36" s="43">
        <f t="shared" si="1"/>
        <v>0</v>
      </c>
      <c r="N36" s="44">
        <f t="shared" si="2"/>
        <v>0</v>
      </c>
      <c r="O36" s="43">
        <f t="shared" ref="O36" si="24">ROUND(M36*SVS_UR_1_1,2)</f>
        <v>0</v>
      </c>
      <c r="P36" s="138"/>
      <c r="Q36" s="138"/>
      <c r="R36" s="138"/>
      <c r="S36" s="138"/>
      <c r="T36" s="138"/>
      <c r="U36" s="138"/>
    </row>
    <row r="37" spans="1:21" s="45" customFormat="1" ht="24">
      <c r="A37" s="37">
        <f>MAX($A$11:A36)+1</f>
        <v>27</v>
      </c>
      <c r="B37" s="46" t="s">
        <v>388</v>
      </c>
      <c r="C37" s="248">
        <v>0</v>
      </c>
      <c r="D37" s="248">
        <v>14</v>
      </c>
      <c r="E37" s="38" t="s">
        <v>395</v>
      </c>
      <c r="F37" s="38" t="s">
        <v>103</v>
      </c>
      <c r="G37" s="39" t="s">
        <v>42</v>
      </c>
      <c r="H37" s="40">
        <v>4.96</v>
      </c>
      <c r="I37" s="39">
        <v>0.23</v>
      </c>
      <c r="J37" s="41">
        <v>12</v>
      </c>
      <c r="K37" s="42"/>
      <c r="L37" s="43">
        <f t="shared" si="0"/>
        <v>59.519999999999996</v>
      </c>
      <c r="M37" s="43">
        <f t="shared" si="1"/>
        <v>0</v>
      </c>
      <c r="N37" s="44">
        <f t="shared" si="2"/>
        <v>0</v>
      </c>
      <c r="O37" s="43">
        <f t="shared" ref="O37" si="25">ROUND(M37*SVS_UR_1_1,2)</f>
        <v>0</v>
      </c>
      <c r="P37" s="138"/>
      <c r="Q37" s="138"/>
      <c r="R37" s="138"/>
      <c r="S37" s="138"/>
      <c r="T37" s="138"/>
      <c r="U37" s="138"/>
    </row>
    <row r="38" spans="1:21" s="45" customFormat="1" ht="24">
      <c r="A38" s="37">
        <f>MAX($A$11:A37)+1</f>
        <v>28</v>
      </c>
      <c r="B38" s="46" t="s">
        <v>388</v>
      </c>
      <c r="C38" s="248">
        <v>0</v>
      </c>
      <c r="D38" s="248">
        <v>13</v>
      </c>
      <c r="E38" s="38" t="s">
        <v>395</v>
      </c>
      <c r="F38" s="38" t="s">
        <v>103</v>
      </c>
      <c r="G38" s="39" t="s">
        <v>42</v>
      </c>
      <c r="H38" s="40">
        <v>4.21</v>
      </c>
      <c r="I38" s="39">
        <v>0.23</v>
      </c>
      <c r="J38" s="41">
        <v>12</v>
      </c>
      <c r="K38" s="42"/>
      <c r="L38" s="43">
        <f t="shared" si="0"/>
        <v>50.519999999999996</v>
      </c>
      <c r="M38" s="43">
        <f t="shared" si="1"/>
        <v>0</v>
      </c>
      <c r="N38" s="44">
        <f t="shared" si="2"/>
        <v>0</v>
      </c>
      <c r="O38" s="43">
        <f t="shared" ref="O38" si="26">ROUND(M38*SVS_UR_1_1,2)</f>
        <v>0</v>
      </c>
      <c r="P38" s="138"/>
      <c r="Q38" s="138"/>
      <c r="R38" s="138"/>
      <c r="S38" s="138"/>
      <c r="T38" s="138"/>
      <c r="U38" s="138"/>
    </row>
    <row r="39" spans="1:21" s="45" customFormat="1" ht="24">
      <c r="A39" s="37">
        <f>MAX($A$11:A38)+1</f>
        <v>29</v>
      </c>
      <c r="B39" s="46" t="s">
        <v>388</v>
      </c>
      <c r="C39" s="248">
        <v>0</v>
      </c>
      <c r="D39" s="248">
        <v>12</v>
      </c>
      <c r="E39" s="38" t="s">
        <v>395</v>
      </c>
      <c r="F39" s="38" t="s">
        <v>103</v>
      </c>
      <c r="G39" s="39" t="s">
        <v>42</v>
      </c>
      <c r="H39" s="40">
        <v>4.66</v>
      </c>
      <c r="I39" s="39">
        <v>0.23</v>
      </c>
      <c r="J39" s="41">
        <v>12</v>
      </c>
      <c r="K39" s="42"/>
      <c r="L39" s="43">
        <f t="shared" si="0"/>
        <v>55.92</v>
      </c>
      <c r="M39" s="43">
        <f t="shared" si="1"/>
        <v>0</v>
      </c>
      <c r="N39" s="44">
        <f t="shared" si="2"/>
        <v>0</v>
      </c>
      <c r="O39" s="43">
        <f t="shared" ref="O39" si="27">ROUND(M39*SVS_UR_1_1,2)</f>
        <v>0</v>
      </c>
      <c r="P39" s="138"/>
      <c r="Q39" s="138"/>
      <c r="R39" s="138"/>
      <c r="S39" s="138"/>
      <c r="T39" s="138"/>
      <c r="U39" s="138"/>
    </row>
    <row r="40" spans="1:21" s="45" customFormat="1" ht="24">
      <c r="A40" s="37">
        <f>MAX($A$11:A39)+1</f>
        <v>30</v>
      </c>
      <c r="B40" s="46" t="s">
        <v>388</v>
      </c>
      <c r="C40" s="248">
        <v>0</v>
      </c>
      <c r="D40" s="248">
        <v>11</v>
      </c>
      <c r="E40" s="38" t="s">
        <v>396</v>
      </c>
      <c r="F40" s="38" t="s">
        <v>103</v>
      </c>
      <c r="G40" s="39" t="s">
        <v>75</v>
      </c>
      <c r="H40" s="40">
        <v>8.3000000000000007</v>
      </c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</row>
    <row r="41" spans="1:21" s="45" customFormat="1" ht="24">
      <c r="A41" s="37">
        <f>MAX($A$11:A40)+1</f>
        <v>31</v>
      </c>
      <c r="B41" s="46" t="s">
        <v>388</v>
      </c>
      <c r="C41" s="248">
        <v>0</v>
      </c>
      <c r="D41" s="248">
        <v>10</v>
      </c>
      <c r="E41" s="38" t="s">
        <v>216</v>
      </c>
      <c r="F41" s="38" t="s">
        <v>103</v>
      </c>
      <c r="G41" s="39" t="s">
        <v>75</v>
      </c>
      <c r="H41" s="40">
        <v>2.72</v>
      </c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</row>
    <row r="42" spans="1:21" s="45" customFormat="1" ht="24">
      <c r="A42" s="37">
        <f>MAX($A$11:A41)+1</f>
        <v>32</v>
      </c>
      <c r="B42" s="46" t="s">
        <v>388</v>
      </c>
      <c r="C42" s="248">
        <v>0</v>
      </c>
      <c r="D42" s="248">
        <v>9</v>
      </c>
      <c r="E42" s="38" t="s">
        <v>147</v>
      </c>
      <c r="F42" s="38" t="s">
        <v>103</v>
      </c>
      <c r="G42" s="39" t="s">
        <v>42</v>
      </c>
      <c r="H42" s="40">
        <v>5.23</v>
      </c>
      <c r="I42" s="39">
        <v>0.23</v>
      </c>
      <c r="J42" s="41">
        <v>12</v>
      </c>
      <c r="K42" s="42"/>
      <c r="L42" s="43">
        <f t="shared" si="0"/>
        <v>62.760000000000005</v>
      </c>
      <c r="M42" s="43">
        <f t="shared" si="1"/>
        <v>0</v>
      </c>
      <c r="N42" s="44">
        <f t="shared" si="2"/>
        <v>0</v>
      </c>
      <c r="O42" s="43">
        <f t="shared" ref="O42" si="28">ROUND(M42*SVS_UR_1_1,2)</f>
        <v>0</v>
      </c>
      <c r="P42" s="138"/>
      <c r="Q42" s="138"/>
      <c r="R42" s="138"/>
      <c r="S42" s="138"/>
      <c r="T42" s="138"/>
      <c r="U42" s="138"/>
    </row>
    <row r="43" spans="1:21" s="45" customFormat="1" ht="24">
      <c r="A43" s="37">
        <f>MAX($A$11:A42)+1</f>
        <v>33</v>
      </c>
      <c r="B43" s="46" t="s">
        <v>388</v>
      </c>
      <c r="C43" s="248">
        <v>0</v>
      </c>
      <c r="D43" s="248">
        <v>8</v>
      </c>
      <c r="E43" s="38" t="s">
        <v>397</v>
      </c>
      <c r="F43" s="38" t="s">
        <v>103</v>
      </c>
      <c r="G43" s="39" t="s">
        <v>75</v>
      </c>
      <c r="H43" s="40">
        <v>11.84</v>
      </c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</row>
    <row r="44" spans="1:21" s="45" customFormat="1" ht="24">
      <c r="A44" s="37">
        <f>MAX($A$11:A43)+1</f>
        <v>34</v>
      </c>
      <c r="B44" s="46" t="s">
        <v>388</v>
      </c>
      <c r="C44" s="248">
        <v>0</v>
      </c>
      <c r="D44" s="248">
        <v>7</v>
      </c>
      <c r="E44" s="38" t="s">
        <v>398</v>
      </c>
      <c r="F44" s="38" t="s">
        <v>103</v>
      </c>
      <c r="G44" s="39" t="s">
        <v>75</v>
      </c>
      <c r="H44" s="40">
        <v>5.97</v>
      </c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</row>
    <row r="45" spans="1:21" s="45" customFormat="1" ht="24">
      <c r="A45" s="37">
        <f>MAX($A$11:A44)+1</f>
        <v>35</v>
      </c>
      <c r="B45" s="46" t="s">
        <v>388</v>
      </c>
      <c r="C45" s="248">
        <v>0</v>
      </c>
      <c r="D45" s="248">
        <v>6</v>
      </c>
      <c r="E45" s="38" t="s">
        <v>82</v>
      </c>
      <c r="F45" s="38" t="s">
        <v>103</v>
      </c>
      <c r="G45" s="39" t="s">
        <v>81</v>
      </c>
      <c r="H45" s="40">
        <v>14.59</v>
      </c>
      <c r="I45" s="39">
        <v>5</v>
      </c>
      <c r="J45" s="41">
        <v>187.75</v>
      </c>
      <c r="K45" s="42"/>
      <c r="L45" s="43">
        <f t="shared" si="0"/>
        <v>2739.2725</v>
      </c>
      <c r="M45" s="43">
        <f t="shared" si="1"/>
        <v>0</v>
      </c>
      <c r="N45" s="44">
        <f t="shared" si="2"/>
        <v>0</v>
      </c>
      <c r="O45" s="43">
        <f t="shared" ref="O45" si="29">ROUND(M45*SVS_UR_1_1,2)</f>
        <v>0</v>
      </c>
      <c r="P45" s="41">
        <f t="shared" si="5"/>
        <v>1</v>
      </c>
      <c r="Q45" s="42"/>
      <c r="R45" s="43">
        <f t="shared" si="6"/>
        <v>14.59</v>
      </c>
      <c r="S45" s="43">
        <f t="shared" si="7"/>
        <v>0</v>
      </c>
      <c r="T45" s="44">
        <f t="shared" si="8"/>
        <v>0</v>
      </c>
      <c r="U45" s="43" cm="1">
        <f t="array" ref="U45">ROUND(S45*SVS_GrR_1_1,2)</f>
        <v>0</v>
      </c>
    </row>
    <row r="46" spans="1:21" s="45" customFormat="1" ht="24">
      <c r="A46" s="37">
        <f>MAX($A$11:A45)+1</f>
        <v>36</v>
      </c>
      <c r="B46" s="46" t="s">
        <v>388</v>
      </c>
      <c r="C46" s="248">
        <v>0</v>
      </c>
      <c r="D46" s="248">
        <v>5</v>
      </c>
      <c r="E46" s="38" t="s">
        <v>399</v>
      </c>
      <c r="F46" s="38" t="s">
        <v>103</v>
      </c>
      <c r="G46" s="39" t="s">
        <v>95</v>
      </c>
      <c r="H46" s="40">
        <v>48.66</v>
      </c>
      <c r="I46" s="39">
        <v>5</v>
      </c>
      <c r="J46" s="41">
        <v>187.75</v>
      </c>
      <c r="K46" s="42"/>
      <c r="L46" s="43">
        <f t="shared" si="0"/>
        <v>9135.9149999999991</v>
      </c>
      <c r="M46" s="43">
        <f t="shared" si="1"/>
        <v>0</v>
      </c>
      <c r="N46" s="44">
        <f t="shared" si="2"/>
        <v>0</v>
      </c>
      <c r="O46" s="43">
        <f t="shared" ref="O46" si="30">ROUND(M46*SVS_UR_1_1,2)</f>
        <v>0</v>
      </c>
      <c r="P46" s="41">
        <f t="shared" si="5"/>
        <v>1</v>
      </c>
      <c r="Q46" s="42"/>
      <c r="R46" s="43">
        <f t="shared" si="6"/>
        <v>48.66</v>
      </c>
      <c r="S46" s="43">
        <f t="shared" si="7"/>
        <v>0</v>
      </c>
      <c r="T46" s="44">
        <f t="shared" si="8"/>
        <v>0</v>
      </c>
      <c r="U46" s="43" cm="1">
        <f t="array" ref="U46">ROUND(S46*SVS_GrR_1_1,2)</f>
        <v>0</v>
      </c>
    </row>
    <row r="47" spans="1:21" s="45" customFormat="1" ht="24">
      <c r="A47" s="37">
        <f>MAX($A$11:A46)+1</f>
        <v>37</v>
      </c>
      <c r="B47" s="46" t="s">
        <v>388</v>
      </c>
      <c r="C47" s="248">
        <v>0</v>
      </c>
      <c r="D47" s="248">
        <v>4</v>
      </c>
      <c r="E47" s="38" t="s">
        <v>400</v>
      </c>
      <c r="F47" s="38" t="s">
        <v>72</v>
      </c>
      <c r="G47" s="39" t="s">
        <v>93</v>
      </c>
      <c r="H47" s="40">
        <v>18.64</v>
      </c>
      <c r="I47" s="39">
        <v>5</v>
      </c>
      <c r="J47" s="41">
        <v>187.75</v>
      </c>
      <c r="K47" s="42"/>
      <c r="L47" s="43">
        <f t="shared" si="0"/>
        <v>3499.6600000000003</v>
      </c>
      <c r="M47" s="43">
        <f t="shared" si="1"/>
        <v>0</v>
      </c>
      <c r="N47" s="44">
        <f t="shared" si="2"/>
        <v>0</v>
      </c>
      <c r="O47" s="43">
        <f t="shared" ref="O47" si="31">ROUND(M47*SVS_UR_1_1,2)</f>
        <v>0</v>
      </c>
      <c r="P47" s="41">
        <f t="shared" si="5"/>
        <v>1</v>
      </c>
      <c r="Q47" s="42"/>
      <c r="R47" s="43">
        <f t="shared" si="6"/>
        <v>18.64</v>
      </c>
      <c r="S47" s="43">
        <f t="shared" si="7"/>
        <v>0</v>
      </c>
      <c r="T47" s="44">
        <f t="shared" si="8"/>
        <v>0</v>
      </c>
      <c r="U47" s="43" cm="1">
        <f t="array" ref="U47">ROUND(S47*SVS_GrR_1_1,2)</f>
        <v>0</v>
      </c>
    </row>
    <row r="48" spans="1:21" s="45" customFormat="1" ht="24">
      <c r="A48" s="37">
        <f>MAX($A$11:A47)+1</f>
        <v>38</v>
      </c>
      <c r="B48" s="46" t="s">
        <v>388</v>
      </c>
      <c r="C48" s="248">
        <v>0</v>
      </c>
      <c r="D48" s="248">
        <v>2</v>
      </c>
      <c r="E48" s="38" t="s">
        <v>401</v>
      </c>
      <c r="F48" s="38" t="s">
        <v>103</v>
      </c>
      <c r="G48" s="39" t="s">
        <v>93</v>
      </c>
      <c r="H48" s="40">
        <v>53.31</v>
      </c>
      <c r="I48" s="39">
        <v>5</v>
      </c>
      <c r="J48" s="41">
        <v>187.75</v>
      </c>
      <c r="K48" s="42"/>
      <c r="L48" s="43">
        <f t="shared" si="0"/>
        <v>10008.952500000001</v>
      </c>
      <c r="M48" s="43">
        <f t="shared" si="1"/>
        <v>0</v>
      </c>
      <c r="N48" s="44">
        <f t="shared" si="2"/>
        <v>0</v>
      </c>
      <c r="O48" s="43">
        <f t="shared" ref="O48" si="32">ROUND(M48*SVS_UR_1_1,2)</f>
        <v>0</v>
      </c>
      <c r="P48" s="41">
        <f t="shared" si="5"/>
        <v>1</v>
      </c>
      <c r="Q48" s="42"/>
      <c r="R48" s="43">
        <f t="shared" si="6"/>
        <v>53.31</v>
      </c>
      <c r="S48" s="43">
        <f t="shared" si="7"/>
        <v>0</v>
      </c>
      <c r="T48" s="44">
        <f t="shared" si="8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388</v>
      </c>
      <c r="C49" s="248">
        <v>0</v>
      </c>
      <c r="D49" s="248">
        <v>1</v>
      </c>
      <c r="E49" s="38" t="s">
        <v>356</v>
      </c>
      <c r="F49" s="38" t="s">
        <v>103</v>
      </c>
      <c r="G49" s="39" t="s">
        <v>93</v>
      </c>
      <c r="H49" s="40">
        <v>425.66</v>
      </c>
      <c r="I49" s="39">
        <v>5</v>
      </c>
      <c r="J49" s="41">
        <v>187.75</v>
      </c>
      <c r="K49" s="42"/>
      <c r="L49" s="43">
        <f t="shared" si="0"/>
        <v>79917.665000000008</v>
      </c>
      <c r="M49" s="43">
        <f t="shared" si="1"/>
        <v>0</v>
      </c>
      <c r="N49" s="44">
        <f t="shared" si="2"/>
        <v>0</v>
      </c>
      <c r="O49" s="43">
        <f t="shared" ref="O49" si="33">ROUND(M49*SVS_UR_1_1,2)</f>
        <v>0</v>
      </c>
      <c r="P49" s="41">
        <f t="shared" si="5"/>
        <v>1</v>
      </c>
      <c r="Q49" s="42"/>
      <c r="R49" s="43">
        <f t="shared" si="6"/>
        <v>425.66</v>
      </c>
      <c r="S49" s="43">
        <f t="shared" si="7"/>
        <v>0</v>
      </c>
      <c r="T49" s="44">
        <f t="shared" si="8"/>
        <v>0</v>
      </c>
      <c r="U49" s="43" cm="1">
        <f t="array" ref="U49">ROUND(S49*SVS_GrR_1_1,2)</f>
        <v>0</v>
      </c>
    </row>
    <row r="50" spans="1:21" s="45" customFormat="1" ht="24">
      <c r="A50" s="37">
        <f>MAX($A$11:A49)+1</f>
        <v>40</v>
      </c>
      <c r="B50" s="46" t="s">
        <v>388</v>
      </c>
      <c r="C50" s="248">
        <v>1</v>
      </c>
      <c r="D50" s="248">
        <v>4</v>
      </c>
      <c r="E50" s="38" t="s">
        <v>402</v>
      </c>
      <c r="F50" s="38" t="s">
        <v>103</v>
      </c>
      <c r="G50" s="39" t="s">
        <v>81</v>
      </c>
      <c r="H50" s="40">
        <v>144.28</v>
      </c>
      <c r="I50" s="39">
        <v>3</v>
      </c>
      <c r="J50" s="41">
        <v>112.65</v>
      </c>
      <c r="K50" s="42"/>
      <c r="L50" s="43">
        <f t="shared" si="0"/>
        <v>16253.142000000002</v>
      </c>
      <c r="M50" s="43">
        <f t="shared" si="1"/>
        <v>0</v>
      </c>
      <c r="N50" s="44">
        <f t="shared" si="2"/>
        <v>0</v>
      </c>
      <c r="O50" s="43">
        <f t="shared" ref="O50" si="34">ROUND(M50*SVS_UR_1_1,2)</f>
        <v>0</v>
      </c>
      <c r="P50" s="41">
        <f t="shared" si="5"/>
        <v>1</v>
      </c>
      <c r="Q50" s="42"/>
      <c r="R50" s="43">
        <f t="shared" si="6"/>
        <v>144.28</v>
      </c>
      <c r="S50" s="43">
        <f t="shared" si="7"/>
        <v>0</v>
      </c>
      <c r="T50" s="44">
        <f t="shared" si="8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388</v>
      </c>
      <c r="C51" s="248">
        <v>1</v>
      </c>
      <c r="D51" s="248">
        <v>3</v>
      </c>
      <c r="E51" s="38" t="s">
        <v>403</v>
      </c>
      <c r="F51" s="38" t="s">
        <v>103</v>
      </c>
      <c r="G51" s="39" t="s">
        <v>75</v>
      </c>
      <c r="H51" s="40">
        <v>4.24</v>
      </c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</row>
    <row r="52" spans="1:21" s="45" customFormat="1" ht="24">
      <c r="A52" s="37">
        <f>MAX($A$11:A51)+1</f>
        <v>42</v>
      </c>
      <c r="B52" s="46" t="s">
        <v>388</v>
      </c>
      <c r="C52" s="248">
        <v>1</v>
      </c>
      <c r="D52" s="248">
        <v>2</v>
      </c>
      <c r="E52" s="38" t="s">
        <v>84</v>
      </c>
      <c r="F52" s="38" t="s">
        <v>103</v>
      </c>
      <c r="G52" s="39" t="s">
        <v>83</v>
      </c>
      <c r="H52" s="40">
        <v>3.58</v>
      </c>
      <c r="I52" s="39">
        <v>3</v>
      </c>
      <c r="J52" s="41">
        <v>112.65</v>
      </c>
      <c r="K52" s="42"/>
      <c r="L52" s="43">
        <f t="shared" si="0"/>
        <v>403.28700000000003</v>
      </c>
      <c r="M52" s="43">
        <f t="shared" si="1"/>
        <v>0</v>
      </c>
      <c r="N52" s="44">
        <f t="shared" si="2"/>
        <v>0</v>
      </c>
      <c r="O52" s="43">
        <f t="shared" ref="O52" si="35">ROUND(M52*SVS_UR_1_1,2)</f>
        <v>0</v>
      </c>
      <c r="P52" s="41">
        <f t="shared" si="5"/>
        <v>1</v>
      </c>
      <c r="Q52" s="42"/>
      <c r="R52" s="43">
        <f t="shared" si="6"/>
        <v>3.58</v>
      </c>
      <c r="S52" s="43">
        <f t="shared" si="7"/>
        <v>0</v>
      </c>
      <c r="T52" s="44">
        <f t="shared" si="8"/>
        <v>0</v>
      </c>
      <c r="U52" s="43" cm="1">
        <f t="array" ref="U52">ROUND(S52*SVS_GrR_1_1,2)</f>
        <v>0</v>
      </c>
    </row>
    <row r="53" spans="1:21" s="45" customFormat="1" ht="24">
      <c r="A53" s="37">
        <f>MAX($A$11:A52)+1</f>
        <v>43</v>
      </c>
      <c r="B53" s="46" t="s">
        <v>388</v>
      </c>
      <c r="C53" s="248">
        <v>1</v>
      </c>
      <c r="D53" s="248">
        <v>1</v>
      </c>
      <c r="E53" s="38" t="s">
        <v>404</v>
      </c>
      <c r="F53" s="38" t="s">
        <v>103</v>
      </c>
      <c r="G53" s="39" t="s">
        <v>75</v>
      </c>
      <c r="H53" s="40">
        <v>5.13</v>
      </c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</row>
    <row r="54" spans="1:21" s="45" customFormat="1">
      <c r="A54" s="195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</row>
    <row r="55" spans="1:21">
      <c r="I55" s="98"/>
      <c r="L55" s="49"/>
    </row>
    <row r="56" spans="1:21">
      <c r="A56" s="52"/>
      <c r="B56" s="53"/>
      <c r="C56" s="54" t="str">
        <f>"weil "&amp;COUNTA($A:$A)-SUBTOTAL(103,$A:$A)&amp;" Zeile(n) Ausgeblendet"</f>
        <v>weil 0 Zeile(n) Ausgeblendet</v>
      </c>
      <c r="D56" s="53" t="str">
        <f>"oder Abgefiltert sind, Teilsummen:"</f>
        <v>oder Abgefiltert sind, Teilsummen:</v>
      </c>
      <c r="E56" s="54"/>
      <c r="F56" s="54"/>
      <c r="G56" s="55"/>
      <c r="H56" s="56">
        <f>SUBTOTAL(109,H11:H53)</f>
        <v>1145.7700000000002</v>
      </c>
      <c r="I56" s="101"/>
      <c r="J56" s="96" t="s">
        <v>938</v>
      </c>
      <c r="K56" s="57">
        <f>SUBTOTAL(103,I11:I53)</f>
        <v>29</v>
      </c>
      <c r="L56" s="56">
        <f>SUBTOTAL(109,L11:L53)</f>
        <v>179769.60250000001</v>
      </c>
      <c r="M56" s="56">
        <f>SUBTOTAL(109,M11:M53)</f>
        <v>0</v>
      </c>
      <c r="N56" s="58"/>
      <c r="O56" s="56">
        <f>SUBTOTAL(109,O11:O53)</f>
        <v>0</v>
      </c>
    </row>
    <row r="57" spans="1:21">
      <c r="H57" s="59"/>
      <c r="I57" s="98"/>
      <c r="L57" s="49"/>
    </row>
    <row r="58" spans="1:21">
      <c r="A58" s="60" t="s">
        <v>23</v>
      </c>
      <c r="B58" s="60"/>
      <c r="C58" s="61"/>
      <c r="D58" s="62"/>
      <c r="E58" s="62"/>
      <c r="F58" s="63"/>
      <c r="G58" s="64"/>
      <c r="H58" s="65"/>
      <c r="I58" s="99"/>
      <c r="J58" s="99"/>
      <c r="K58" s="65"/>
      <c r="L58" s="65"/>
      <c r="M58" s="65"/>
      <c r="N58" s="65"/>
      <c r="O58" s="65"/>
    </row>
    <row r="59" spans="1:21" ht="6" customHeight="1">
      <c r="A59" s="60"/>
      <c r="B59" s="60"/>
      <c r="C59" s="61"/>
      <c r="D59" s="62"/>
      <c r="E59" s="62"/>
      <c r="F59" s="63"/>
      <c r="G59" s="64"/>
      <c r="H59" s="65"/>
      <c r="I59" s="99"/>
      <c r="J59" s="99"/>
      <c r="K59" s="65"/>
      <c r="L59" s="65"/>
      <c r="M59" s="65"/>
      <c r="N59" s="65"/>
      <c r="O59" s="65"/>
    </row>
    <row r="60" spans="1:21">
      <c r="A60" s="47" t="s">
        <v>24</v>
      </c>
      <c r="B60" s="47" t="s">
        <v>25</v>
      </c>
      <c r="D60" s="29" t="s">
        <v>26</v>
      </c>
      <c r="E60" s="66" t="s">
        <v>27</v>
      </c>
      <c r="J60" s="29"/>
      <c r="K60" s="49"/>
      <c r="L60" s="49"/>
      <c r="M60" s="49"/>
      <c r="N60" s="49"/>
      <c r="O60" s="49"/>
    </row>
    <row r="61" spans="1:21">
      <c r="A61" s="47" t="s">
        <v>12</v>
      </c>
      <c r="B61" s="47" t="s">
        <v>28</v>
      </c>
      <c r="D61" s="29" t="s">
        <v>29</v>
      </c>
      <c r="E61" s="66" t="s">
        <v>30</v>
      </c>
      <c r="J61" s="29"/>
      <c r="K61" s="49"/>
      <c r="L61" s="49"/>
      <c r="M61" s="49"/>
      <c r="N61" s="49"/>
      <c r="O61" s="49"/>
    </row>
    <row r="62" spans="1:21">
      <c r="A62" s="47" t="s">
        <v>31</v>
      </c>
      <c r="B62" s="47" t="s">
        <v>32</v>
      </c>
      <c r="D62" s="62" t="s">
        <v>48</v>
      </c>
      <c r="E62" s="67" t="s">
        <v>49</v>
      </c>
      <c r="J62" s="29"/>
      <c r="K62" s="49"/>
      <c r="L62" s="49"/>
      <c r="M62" s="49"/>
      <c r="N62" s="49"/>
      <c r="O62" s="49"/>
    </row>
    <row r="63" spans="1:21">
      <c r="A63" s="47" t="s">
        <v>33</v>
      </c>
      <c r="B63" s="47" t="s">
        <v>34</v>
      </c>
      <c r="D63" s="68" t="s">
        <v>35</v>
      </c>
      <c r="E63" s="48" t="s">
        <v>36</v>
      </c>
      <c r="J63" s="29"/>
      <c r="K63" s="49"/>
      <c r="L63" s="49"/>
      <c r="M63" s="49"/>
      <c r="N63" s="49"/>
      <c r="O63" s="49"/>
    </row>
    <row r="64" spans="1:21">
      <c r="J64" s="29"/>
      <c r="K64" s="49"/>
      <c r="L64" s="49"/>
      <c r="M64" s="49"/>
      <c r="N64" s="49"/>
      <c r="O64" s="49"/>
    </row>
    <row r="65" spans="9:15">
      <c r="I65" s="97"/>
      <c r="J65" s="97"/>
      <c r="K65" s="24"/>
      <c r="L65" s="24"/>
      <c r="M65" s="24"/>
      <c r="N65" s="24"/>
      <c r="O65" s="24"/>
    </row>
  </sheetData>
  <sheetProtection algorithmName="SHA-512" hashValue="chvtKFq5/IAjGDMz1NP1r5pebr3zYQki8ZYbAkuycGYrbB2kiXxzbBSJfFfjHpHdpDJOsClhA3gKla4n77zFHA==" saltValue="07Hqqt3L789iolqflzWDOQ==" spinCount="100000" sheet="1" objects="1" scenarios="1" formatColumns="0" formatRows="0" autoFilter="0"/>
  <autoFilter ref="A9:U53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83" priority="3">
      <formula>$A$1&lt;&gt;""</formula>
    </cfRule>
  </conditionalFormatting>
  <conditionalFormatting sqref="A56:O56">
    <cfRule type="expression" dxfId="282" priority="2">
      <formula>IF(SUBTOTAL(103,$A:$A)=COUNTA($A:$A),TRUE,FALSE)</formula>
    </cfRule>
  </conditionalFormatting>
  <conditionalFormatting sqref="B11:I11 B12:H15 B16:I16 B17:H19 B20:I31 B32:H32 B33:I39 B40:H41 B42:I42 B43:H44 B45:I50 B51:H51 B52:I52 B53:H53">
    <cfRule type="expression" dxfId="281" priority="4">
      <formula>AND(NOT(ISBLANK($E$8)),SEARCH($E$8,$B11&amp;$C11&amp;$D11&amp;$E11&amp;$F11&amp;$G11&amp;$H11))</formula>
    </cfRule>
    <cfRule type="expression" dxfId="280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79" priority="1">
      <formula>F4&lt;&gt;""</formula>
    </cfRule>
  </conditionalFormatting>
  <conditionalFormatting sqref="K4">
    <cfRule type="expression" dxfId="278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C818-ED4E-4108-8EC7-4124510D5050}">
  <sheetPr>
    <tabColor theme="6" tint="0.59999389629810485"/>
    <pageSetUpPr fitToPage="1"/>
  </sheetPr>
  <dimension ref="A1:U83"/>
  <sheetViews>
    <sheetView showGridLines="0" zoomScaleNormal="100" workbookViewId="0">
      <pane ySplit="10" topLeftCell="A42" activePane="bottomLeft" state="frozen"/>
      <selection activeCell="F38" sqref="F37:F38"/>
      <selection pane="bottomLeft" activeCell="E70" sqref="E70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IF(OR(COUNTIF(K11:K71,"&gt;0")&lt;&gt;COUNT(I11:I71),$O$5=""),"Das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405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917</v>
      </c>
      <c r="C5" s="241"/>
      <c r="D5" s="205" t="s">
        <v>46</v>
      </c>
      <c r="E5" s="209" t="str" cm="1">
        <f t="array" aca="1" ref="E5" ca="1">MID(CELL("dateiname",A2),FIND("]",CELL("dateiname",A2))+7,2)</f>
        <v>4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230</v>
      </c>
      <c r="P6" s="227"/>
      <c r="Q6" s="227"/>
      <c r="R6" s="227"/>
      <c r="S6" s="227"/>
      <c r="T6" s="224" t="s">
        <v>376</v>
      </c>
      <c r="U6" s="225">
        <v>17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COUNTA(I11:I71)</f>
        <v>59</v>
      </c>
      <c r="P7" s="227"/>
      <c r="Q7" s="227"/>
      <c r="R7" s="227"/>
      <c r="S7" s="227"/>
      <c r="T7" s="226" t="s">
        <v>329</v>
      </c>
      <c r="U7" s="229">
        <f>COUNTA(P11:P71)</f>
        <v>52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SUM(H11:H71)</f>
        <v>2150.2499999999995</v>
      </c>
      <c r="I10" s="201"/>
      <c r="J10" s="200" t="s">
        <v>59</v>
      </c>
      <c r="K10" s="202">
        <f>IFERROR(L10/M10,0)</f>
        <v>0</v>
      </c>
      <c r="L10" s="203">
        <f>SUM(L11:L71)</f>
        <v>349169.93420000008</v>
      </c>
      <c r="M10" s="203">
        <f>SUM(M11:M71)</f>
        <v>0</v>
      </c>
      <c r="N10" s="199"/>
      <c r="O10" s="203">
        <f>SUM(O11:O71)</f>
        <v>0</v>
      </c>
      <c r="P10" s="200" t="s">
        <v>59</v>
      </c>
      <c r="Q10" s="202">
        <f>IFERROR(R10/S10,0)</f>
        <v>0</v>
      </c>
      <c r="R10" s="203">
        <f>SUM(R11:R71)</f>
        <v>1907.29</v>
      </c>
      <c r="S10" s="203">
        <f>SUM(S11:S71)</f>
        <v>0</v>
      </c>
      <c r="T10" s="199"/>
      <c r="U10" s="203">
        <f>SUM(U11:U71)</f>
        <v>0</v>
      </c>
    </row>
    <row r="11" spans="1:21" s="45" customFormat="1">
      <c r="A11" s="37">
        <v>1</v>
      </c>
      <c r="B11" s="38" t="s">
        <v>405</v>
      </c>
      <c r="C11" s="248">
        <v>0</v>
      </c>
      <c r="D11" s="248">
        <v>57</v>
      </c>
      <c r="E11" s="38" t="s">
        <v>228</v>
      </c>
      <c r="F11" s="38" t="s">
        <v>352</v>
      </c>
      <c r="G11" s="39" t="s">
        <v>81</v>
      </c>
      <c r="H11" s="40">
        <v>114.1</v>
      </c>
      <c r="I11" s="39">
        <v>5</v>
      </c>
      <c r="J11" s="41">
        <v>187.75</v>
      </c>
      <c r="K11" s="42"/>
      <c r="L11" s="43">
        <f t="shared" ref="L11:L71" si="0">H11*J11</f>
        <v>21422.274999999998</v>
      </c>
      <c r="M11" s="43">
        <f t="shared" ref="M11:M71" si="1">IFERROR(L11/K11,0)</f>
        <v>0</v>
      </c>
      <c r="N11" s="44">
        <f t="shared" ref="N11:N71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71" si="5">H11*P11</f>
        <v>114.1</v>
      </c>
      <c r="S11" s="43">
        <f t="shared" ref="S11:S71" si="6">IFERROR(R11/Q11,0)</f>
        <v>0</v>
      </c>
      <c r="T11" s="44">
        <f t="shared" ref="T11:T71" si="7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38" t="s">
        <v>405</v>
      </c>
      <c r="C12" s="248">
        <v>0</v>
      </c>
      <c r="D12" s="248">
        <v>56</v>
      </c>
      <c r="E12" s="38" t="s">
        <v>406</v>
      </c>
      <c r="F12" s="38" t="s">
        <v>71</v>
      </c>
      <c r="G12" s="39" t="s">
        <v>305</v>
      </c>
      <c r="H12" s="40">
        <v>16.440000000000001</v>
      </c>
      <c r="I12" s="39">
        <v>5</v>
      </c>
      <c r="J12" s="41">
        <v>187.75</v>
      </c>
      <c r="K12" s="42"/>
      <c r="L12" s="43">
        <f t="shared" si="0"/>
        <v>3086.61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16.440000000000001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38" t="s">
        <v>405</v>
      </c>
      <c r="C13" s="248">
        <v>0</v>
      </c>
      <c r="D13" s="248">
        <v>55</v>
      </c>
      <c r="E13" s="38" t="s">
        <v>407</v>
      </c>
      <c r="F13" s="38" t="s">
        <v>69</v>
      </c>
      <c r="G13" s="39" t="s">
        <v>37</v>
      </c>
      <c r="H13" s="40">
        <v>10.94</v>
      </c>
      <c r="I13" s="39">
        <v>1</v>
      </c>
      <c r="J13" s="41">
        <v>40.18</v>
      </c>
      <c r="K13" s="42"/>
      <c r="L13" s="43">
        <f t="shared" si="0"/>
        <v>439.56919999999997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71" si="9">IF(I13&gt;=1,1,0)</f>
        <v>1</v>
      </c>
      <c r="Q13" s="42"/>
      <c r="R13" s="43">
        <f t="shared" si="5"/>
        <v>10.94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>
      <c r="A14" s="37">
        <f>MAX($A$11:A13)+1</f>
        <v>4</v>
      </c>
      <c r="B14" s="38" t="s">
        <v>405</v>
      </c>
      <c r="C14" s="248">
        <v>0</v>
      </c>
      <c r="D14" s="248">
        <v>54</v>
      </c>
      <c r="E14" s="38" t="s">
        <v>142</v>
      </c>
      <c r="F14" s="38" t="s">
        <v>71</v>
      </c>
      <c r="G14" s="39" t="s">
        <v>83</v>
      </c>
      <c r="H14" s="40">
        <v>7.54</v>
      </c>
      <c r="I14" s="39">
        <v>5</v>
      </c>
      <c r="J14" s="41">
        <v>187.75</v>
      </c>
      <c r="K14" s="42"/>
      <c r="L14" s="43">
        <f t="shared" si="0"/>
        <v>1415.635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7.54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38" t="s">
        <v>405</v>
      </c>
      <c r="C15" s="248">
        <v>0</v>
      </c>
      <c r="D15" s="248">
        <v>53</v>
      </c>
      <c r="E15" s="38" t="s">
        <v>408</v>
      </c>
      <c r="F15" s="38" t="s">
        <v>69</v>
      </c>
      <c r="G15" s="39" t="s">
        <v>37</v>
      </c>
      <c r="H15" s="40">
        <v>26.41</v>
      </c>
      <c r="I15" s="39">
        <v>1</v>
      </c>
      <c r="J15" s="41">
        <v>40.18</v>
      </c>
      <c r="K15" s="42"/>
      <c r="L15" s="43">
        <f t="shared" si="0"/>
        <v>1061.1538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26.41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38" t="s">
        <v>405</v>
      </c>
      <c r="C16" s="248">
        <v>0</v>
      </c>
      <c r="D16" s="248">
        <v>52</v>
      </c>
      <c r="E16" s="38" t="s">
        <v>90</v>
      </c>
      <c r="F16" s="38" t="s">
        <v>71</v>
      </c>
      <c r="G16" s="39" t="s">
        <v>89</v>
      </c>
      <c r="H16" s="40">
        <v>20.93</v>
      </c>
      <c r="I16" s="39">
        <v>5</v>
      </c>
      <c r="J16" s="41">
        <v>187.75</v>
      </c>
      <c r="K16" s="42"/>
      <c r="L16" s="43">
        <f t="shared" si="0"/>
        <v>3929.6075000000001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20.93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38" t="s">
        <v>405</v>
      </c>
      <c r="C17" s="248">
        <v>0</v>
      </c>
      <c r="D17" s="248">
        <v>51</v>
      </c>
      <c r="E17" s="38" t="s">
        <v>146</v>
      </c>
      <c r="F17" s="38" t="s">
        <v>69</v>
      </c>
      <c r="G17" s="39" t="s">
        <v>88</v>
      </c>
      <c r="H17" s="40">
        <v>2.61</v>
      </c>
      <c r="I17" s="39">
        <v>5</v>
      </c>
      <c r="J17" s="41">
        <v>187.75</v>
      </c>
      <c r="K17" s="42"/>
      <c r="L17" s="43">
        <f t="shared" si="0"/>
        <v>490.02749999999997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2.61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38" t="s">
        <v>405</v>
      </c>
      <c r="C18" s="248">
        <v>0</v>
      </c>
      <c r="D18" s="248">
        <v>50</v>
      </c>
      <c r="E18" s="38" t="s">
        <v>146</v>
      </c>
      <c r="F18" s="38" t="s">
        <v>69</v>
      </c>
      <c r="G18" s="39" t="s">
        <v>88</v>
      </c>
      <c r="H18" s="40">
        <v>2.61</v>
      </c>
      <c r="I18" s="39">
        <v>5</v>
      </c>
      <c r="J18" s="41">
        <v>187.75</v>
      </c>
      <c r="K18" s="42"/>
      <c r="L18" s="43">
        <f t="shared" si="0"/>
        <v>490.02749999999997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2.61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>
      <c r="A19" s="37">
        <f>MAX($A$11:A18)+1</f>
        <v>9</v>
      </c>
      <c r="B19" s="38" t="s">
        <v>405</v>
      </c>
      <c r="C19" s="248">
        <v>0</v>
      </c>
      <c r="D19" s="248">
        <v>49</v>
      </c>
      <c r="E19" s="38" t="s">
        <v>176</v>
      </c>
      <c r="F19" s="38" t="s">
        <v>69</v>
      </c>
      <c r="G19" s="39" t="s">
        <v>88</v>
      </c>
      <c r="H19" s="40">
        <v>21.54</v>
      </c>
      <c r="I19" s="39">
        <v>5</v>
      </c>
      <c r="J19" s="41">
        <v>187.75</v>
      </c>
      <c r="K19" s="42"/>
      <c r="L19" s="43">
        <f t="shared" si="0"/>
        <v>4044.1349999999998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21.54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38" t="s">
        <v>405</v>
      </c>
      <c r="C20" s="248">
        <v>0</v>
      </c>
      <c r="D20" s="248">
        <v>48</v>
      </c>
      <c r="E20" s="38" t="s">
        <v>229</v>
      </c>
      <c r="F20" s="38" t="s">
        <v>71</v>
      </c>
      <c r="G20" s="39" t="s">
        <v>81</v>
      </c>
      <c r="H20" s="40">
        <v>8.51</v>
      </c>
      <c r="I20" s="39">
        <v>5</v>
      </c>
      <c r="J20" s="41">
        <v>187.75</v>
      </c>
      <c r="K20" s="42"/>
      <c r="L20" s="43">
        <f t="shared" si="0"/>
        <v>1597.7525000000001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8.51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38" t="s">
        <v>405</v>
      </c>
      <c r="C21" s="248">
        <v>0</v>
      </c>
      <c r="D21" s="248">
        <v>47</v>
      </c>
      <c r="E21" s="38" t="s">
        <v>409</v>
      </c>
      <c r="F21" s="38" t="s">
        <v>73</v>
      </c>
      <c r="G21" s="39" t="s">
        <v>42</v>
      </c>
      <c r="H21" s="40">
        <v>23.87</v>
      </c>
      <c r="I21" s="39">
        <v>0.23</v>
      </c>
      <c r="J21" s="41">
        <v>12</v>
      </c>
      <c r="K21" s="42"/>
      <c r="L21" s="43">
        <f t="shared" si="0"/>
        <v>286.44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138"/>
      <c r="Q21" s="138"/>
      <c r="R21" s="138"/>
      <c r="S21" s="138"/>
      <c r="T21" s="138"/>
      <c r="U21" s="138"/>
    </row>
    <row r="22" spans="1:21" s="45" customFormat="1">
      <c r="A22" s="37">
        <f>MAX($A$11:A21)+1</f>
        <v>12</v>
      </c>
      <c r="B22" s="38" t="s">
        <v>405</v>
      </c>
      <c r="C22" s="248">
        <v>0</v>
      </c>
      <c r="D22" s="248">
        <v>46</v>
      </c>
      <c r="E22" s="38" t="s">
        <v>176</v>
      </c>
      <c r="F22" s="38" t="s">
        <v>69</v>
      </c>
      <c r="G22" s="39" t="s">
        <v>88</v>
      </c>
      <c r="H22" s="40">
        <v>2.4500000000000002</v>
      </c>
      <c r="I22" s="39">
        <v>5</v>
      </c>
      <c r="J22" s="41">
        <v>187.75</v>
      </c>
      <c r="K22" s="42"/>
      <c r="L22" s="43">
        <f t="shared" si="0"/>
        <v>459.98750000000001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2.4500000000000002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38" t="s">
        <v>405</v>
      </c>
      <c r="C23" s="248">
        <v>0</v>
      </c>
      <c r="D23" s="248">
        <v>45</v>
      </c>
      <c r="E23" s="38" t="s">
        <v>146</v>
      </c>
      <c r="F23" s="38" t="s">
        <v>69</v>
      </c>
      <c r="G23" s="39" t="s">
        <v>88</v>
      </c>
      <c r="H23" s="40">
        <v>3.17</v>
      </c>
      <c r="I23" s="39">
        <v>5</v>
      </c>
      <c r="J23" s="41">
        <v>187.75</v>
      </c>
      <c r="K23" s="42"/>
      <c r="L23" s="43">
        <f t="shared" si="0"/>
        <v>595.16750000000002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41">
        <f t="shared" si="9"/>
        <v>1</v>
      </c>
      <c r="Q23" s="42"/>
      <c r="R23" s="43">
        <f t="shared" si="5"/>
        <v>3.17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38" t="s">
        <v>405</v>
      </c>
      <c r="C24" s="248">
        <v>0</v>
      </c>
      <c r="D24" s="248">
        <v>44</v>
      </c>
      <c r="E24" s="38" t="s">
        <v>410</v>
      </c>
      <c r="F24" s="38" t="s">
        <v>71</v>
      </c>
      <c r="G24" s="39" t="s">
        <v>89</v>
      </c>
      <c r="H24" s="40">
        <v>7.21</v>
      </c>
      <c r="I24" s="39">
        <v>5</v>
      </c>
      <c r="J24" s="41">
        <v>187.75</v>
      </c>
      <c r="K24" s="42"/>
      <c r="L24" s="43">
        <f t="shared" si="0"/>
        <v>1353.6775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9"/>
        <v>1</v>
      </c>
      <c r="Q24" s="42"/>
      <c r="R24" s="43">
        <f t="shared" si="5"/>
        <v>7.21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38" t="s">
        <v>405</v>
      </c>
      <c r="C25" s="248">
        <v>0</v>
      </c>
      <c r="D25" s="248">
        <v>43</v>
      </c>
      <c r="E25" s="38" t="s">
        <v>411</v>
      </c>
      <c r="F25" s="38" t="s">
        <v>71</v>
      </c>
      <c r="G25" s="39" t="s">
        <v>81</v>
      </c>
      <c r="H25" s="40">
        <v>5.13</v>
      </c>
      <c r="I25" s="39">
        <v>5</v>
      </c>
      <c r="J25" s="41">
        <v>187.75</v>
      </c>
      <c r="K25" s="42"/>
      <c r="L25" s="43">
        <f t="shared" si="0"/>
        <v>963.15750000000003</v>
      </c>
      <c r="M25" s="43">
        <f t="shared" si="1"/>
        <v>0</v>
      </c>
      <c r="N25" s="44">
        <f t="shared" si="2"/>
        <v>0</v>
      </c>
      <c r="O25" s="43">
        <f t="shared" ref="O25" si="21">ROUND(M25*SVS_UR_1_1,2)</f>
        <v>0</v>
      </c>
      <c r="P25" s="41">
        <f t="shared" si="9"/>
        <v>1</v>
      </c>
      <c r="Q25" s="42"/>
      <c r="R25" s="43">
        <f t="shared" si="5"/>
        <v>5.13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38" t="s">
        <v>405</v>
      </c>
      <c r="C26" s="248">
        <v>0</v>
      </c>
      <c r="D26" s="248">
        <v>42</v>
      </c>
      <c r="E26" s="38" t="s">
        <v>90</v>
      </c>
      <c r="F26" s="38" t="s">
        <v>71</v>
      </c>
      <c r="G26" s="39" t="s">
        <v>89</v>
      </c>
      <c r="H26" s="40">
        <v>20.88</v>
      </c>
      <c r="I26" s="39">
        <v>5</v>
      </c>
      <c r="J26" s="41">
        <v>187.75</v>
      </c>
      <c r="K26" s="42"/>
      <c r="L26" s="43">
        <f t="shared" si="0"/>
        <v>3920.22</v>
      </c>
      <c r="M26" s="43">
        <f t="shared" si="1"/>
        <v>0</v>
      </c>
      <c r="N26" s="44">
        <f t="shared" si="2"/>
        <v>0</v>
      </c>
      <c r="O26" s="43">
        <f t="shared" ref="O26" si="22">ROUND(M26*SVS_UR_1_1,2)</f>
        <v>0</v>
      </c>
      <c r="P26" s="41">
        <f t="shared" si="9"/>
        <v>1</v>
      </c>
      <c r="Q26" s="42"/>
      <c r="R26" s="43">
        <f t="shared" si="5"/>
        <v>20.88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38" t="s">
        <v>405</v>
      </c>
      <c r="C27" s="248">
        <v>0</v>
      </c>
      <c r="D27" s="248">
        <v>41</v>
      </c>
      <c r="E27" s="38" t="s">
        <v>90</v>
      </c>
      <c r="F27" s="38" t="s">
        <v>71</v>
      </c>
      <c r="G27" s="39" t="s">
        <v>89</v>
      </c>
      <c r="H27" s="40">
        <v>20.88</v>
      </c>
      <c r="I27" s="39">
        <v>5</v>
      </c>
      <c r="J27" s="41">
        <v>187.75</v>
      </c>
      <c r="K27" s="42"/>
      <c r="L27" s="43">
        <f t="shared" si="0"/>
        <v>3920.22</v>
      </c>
      <c r="M27" s="43">
        <f t="shared" si="1"/>
        <v>0</v>
      </c>
      <c r="N27" s="44">
        <f t="shared" si="2"/>
        <v>0</v>
      </c>
      <c r="O27" s="43">
        <f t="shared" ref="O27" si="23">ROUND(M27*SVS_UR_1_1,2)</f>
        <v>0</v>
      </c>
      <c r="P27" s="41">
        <f t="shared" si="9"/>
        <v>1</v>
      </c>
      <c r="Q27" s="42"/>
      <c r="R27" s="43">
        <f t="shared" si="5"/>
        <v>20.88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38" t="s">
        <v>405</v>
      </c>
      <c r="C28" s="248">
        <v>0</v>
      </c>
      <c r="D28" s="248">
        <v>40</v>
      </c>
      <c r="E28" s="38" t="s">
        <v>409</v>
      </c>
      <c r="F28" s="38" t="s">
        <v>73</v>
      </c>
      <c r="G28" s="39" t="s">
        <v>42</v>
      </c>
      <c r="H28" s="40">
        <v>39.869999999999997</v>
      </c>
      <c r="I28" s="39">
        <v>0.23</v>
      </c>
      <c r="J28" s="41">
        <v>12</v>
      </c>
      <c r="K28" s="42"/>
      <c r="L28" s="43">
        <f t="shared" si="0"/>
        <v>478.43999999999994</v>
      </c>
      <c r="M28" s="43">
        <f t="shared" si="1"/>
        <v>0</v>
      </c>
      <c r="N28" s="44">
        <f t="shared" si="2"/>
        <v>0</v>
      </c>
      <c r="O28" s="43">
        <f t="shared" ref="O28" si="24">ROUND(M28*SVS_UR_1_1,2)</f>
        <v>0</v>
      </c>
      <c r="P28" s="138"/>
      <c r="Q28" s="138"/>
      <c r="R28" s="138"/>
      <c r="S28" s="138"/>
      <c r="T28" s="138"/>
      <c r="U28" s="138"/>
    </row>
    <row r="29" spans="1:21" s="45" customFormat="1">
      <c r="A29" s="37">
        <f>MAX($A$11:A28)+1</f>
        <v>19</v>
      </c>
      <c r="B29" s="38" t="s">
        <v>405</v>
      </c>
      <c r="C29" s="248">
        <v>0</v>
      </c>
      <c r="D29" s="248">
        <v>39</v>
      </c>
      <c r="E29" s="38" t="s">
        <v>146</v>
      </c>
      <c r="F29" s="38" t="s">
        <v>69</v>
      </c>
      <c r="G29" s="39" t="s">
        <v>88</v>
      </c>
      <c r="H29" s="40">
        <v>2.61</v>
      </c>
      <c r="I29" s="39">
        <v>5</v>
      </c>
      <c r="J29" s="41">
        <v>187.75</v>
      </c>
      <c r="K29" s="42"/>
      <c r="L29" s="43">
        <f t="shared" si="0"/>
        <v>490.02749999999997</v>
      </c>
      <c r="M29" s="43">
        <f t="shared" si="1"/>
        <v>0</v>
      </c>
      <c r="N29" s="44">
        <f t="shared" si="2"/>
        <v>0</v>
      </c>
      <c r="O29" s="43">
        <f t="shared" ref="O29" si="25">ROUND(M29*SVS_UR_1_1,2)</f>
        <v>0</v>
      </c>
      <c r="P29" s="41">
        <f t="shared" si="9"/>
        <v>1</v>
      </c>
      <c r="Q29" s="42"/>
      <c r="R29" s="43">
        <f t="shared" si="5"/>
        <v>2.61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38" t="s">
        <v>405</v>
      </c>
      <c r="C30" s="248">
        <v>0</v>
      </c>
      <c r="D30" s="248">
        <v>38</v>
      </c>
      <c r="E30" s="38" t="s">
        <v>146</v>
      </c>
      <c r="F30" s="38" t="s">
        <v>69</v>
      </c>
      <c r="G30" s="39" t="s">
        <v>88</v>
      </c>
      <c r="H30" s="40">
        <v>2.61</v>
      </c>
      <c r="I30" s="39">
        <v>5</v>
      </c>
      <c r="J30" s="41">
        <v>187.75</v>
      </c>
      <c r="K30" s="42"/>
      <c r="L30" s="43">
        <f t="shared" si="0"/>
        <v>490.02749999999997</v>
      </c>
      <c r="M30" s="43">
        <f t="shared" si="1"/>
        <v>0</v>
      </c>
      <c r="N30" s="44">
        <f t="shared" si="2"/>
        <v>0</v>
      </c>
      <c r="O30" s="43">
        <f t="shared" ref="O30" si="26">ROUND(M30*SVS_UR_1_1,2)</f>
        <v>0</v>
      </c>
      <c r="P30" s="41">
        <f t="shared" si="9"/>
        <v>1</v>
      </c>
      <c r="Q30" s="42"/>
      <c r="R30" s="43">
        <f t="shared" si="5"/>
        <v>2.61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38" t="s">
        <v>405</v>
      </c>
      <c r="C31" s="248">
        <v>0</v>
      </c>
      <c r="D31" s="248">
        <v>37</v>
      </c>
      <c r="E31" s="38" t="s">
        <v>176</v>
      </c>
      <c r="F31" s="38" t="s">
        <v>69</v>
      </c>
      <c r="G31" s="39" t="s">
        <v>88</v>
      </c>
      <c r="H31" s="40">
        <v>21.54</v>
      </c>
      <c r="I31" s="39">
        <v>5</v>
      </c>
      <c r="J31" s="41">
        <v>187.75</v>
      </c>
      <c r="K31" s="42"/>
      <c r="L31" s="43">
        <f t="shared" si="0"/>
        <v>4044.1349999999998</v>
      </c>
      <c r="M31" s="43">
        <f t="shared" si="1"/>
        <v>0</v>
      </c>
      <c r="N31" s="44">
        <f t="shared" si="2"/>
        <v>0</v>
      </c>
      <c r="O31" s="43">
        <f t="shared" ref="O31" si="27">ROUND(M31*SVS_UR_1_1,2)</f>
        <v>0</v>
      </c>
      <c r="P31" s="41">
        <f t="shared" si="9"/>
        <v>1</v>
      </c>
      <c r="Q31" s="42"/>
      <c r="R31" s="43">
        <f t="shared" si="5"/>
        <v>21.54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38" t="s">
        <v>405</v>
      </c>
      <c r="C32" s="248">
        <v>0</v>
      </c>
      <c r="D32" s="248">
        <v>36</v>
      </c>
      <c r="E32" s="38" t="s">
        <v>229</v>
      </c>
      <c r="F32" s="38" t="s">
        <v>71</v>
      </c>
      <c r="G32" s="39" t="s">
        <v>81</v>
      </c>
      <c r="H32" s="40">
        <v>8.52</v>
      </c>
      <c r="I32" s="39">
        <v>5</v>
      </c>
      <c r="J32" s="41">
        <v>187.75</v>
      </c>
      <c r="K32" s="42"/>
      <c r="L32" s="43">
        <f t="shared" si="0"/>
        <v>1599.6299999999999</v>
      </c>
      <c r="M32" s="43">
        <f t="shared" si="1"/>
        <v>0</v>
      </c>
      <c r="N32" s="44">
        <f t="shared" si="2"/>
        <v>0</v>
      </c>
      <c r="O32" s="43">
        <f t="shared" ref="O32" si="28">ROUND(M32*SVS_UR_1_1,2)</f>
        <v>0</v>
      </c>
      <c r="P32" s="41">
        <f t="shared" si="9"/>
        <v>1</v>
      </c>
      <c r="Q32" s="42"/>
      <c r="R32" s="43">
        <f t="shared" si="5"/>
        <v>8.52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38" t="s">
        <v>405</v>
      </c>
      <c r="C33" s="248">
        <v>0</v>
      </c>
      <c r="D33" s="248">
        <v>35</v>
      </c>
      <c r="E33" s="38" t="s">
        <v>411</v>
      </c>
      <c r="F33" s="38" t="s">
        <v>71</v>
      </c>
      <c r="G33" s="39" t="s">
        <v>81</v>
      </c>
      <c r="H33" s="40">
        <v>5.13</v>
      </c>
      <c r="I33" s="39">
        <v>5</v>
      </c>
      <c r="J33" s="41">
        <v>187.75</v>
      </c>
      <c r="K33" s="42"/>
      <c r="L33" s="43">
        <f t="shared" si="0"/>
        <v>963.15750000000003</v>
      </c>
      <c r="M33" s="43">
        <f t="shared" si="1"/>
        <v>0</v>
      </c>
      <c r="N33" s="44">
        <f t="shared" si="2"/>
        <v>0</v>
      </c>
      <c r="O33" s="43">
        <f t="shared" ref="O33" si="29">ROUND(M33*SVS_UR_1_1,2)</f>
        <v>0</v>
      </c>
      <c r="P33" s="41">
        <f t="shared" si="9"/>
        <v>1</v>
      </c>
      <c r="Q33" s="42"/>
      <c r="R33" s="43">
        <f t="shared" si="5"/>
        <v>5.13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>
      <c r="A34" s="37">
        <f>MAX($A$11:A33)+1</f>
        <v>24</v>
      </c>
      <c r="B34" s="38" t="s">
        <v>405</v>
      </c>
      <c r="C34" s="248">
        <v>0</v>
      </c>
      <c r="D34" s="248">
        <v>34</v>
      </c>
      <c r="E34" s="38" t="s">
        <v>146</v>
      </c>
      <c r="F34" s="38" t="s">
        <v>69</v>
      </c>
      <c r="G34" s="39" t="s">
        <v>88</v>
      </c>
      <c r="H34" s="40">
        <v>2.95</v>
      </c>
      <c r="I34" s="39">
        <v>5</v>
      </c>
      <c r="J34" s="41">
        <v>187.75</v>
      </c>
      <c r="K34" s="42"/>
      <c r="L34" s="43">
        <f t="shared" si="0"/>
        <v>553.86250000000007</v>
      </c>
      <c r="M34" s="43">
        <f t="shared" si="1"/>
        <v>0</v>
      </c>
      <c r="N34" s="44">
        <f t="shared" si="2"/>
        <v>0</v>
      </c>
      <c r="O34" s="43">
        <f t="shared" ref="O34" si="30">ROUND(M34*SVS_UR_1_1,2)</f>
        <v>0</v>
      </c>
      <c r="P34" s="41">
        <f t="shared" si="9"/>
        <v>1</v>
      </c>
      <c r="Q34" s="42"/>
      <c r="R34" s="43">
        <f t="shared" si="5"/>
        <v>2.95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38" t="s">
        <v>405</v>
      </c>
      <c r="C35" s="248">
        <v>0</v>
      </c>
      <c r="D35" s="248">
        <v>33</v>
      </c>
      <c r="E35" s="38" t="s">
        <v>176</v>
      </c>
      <c r="F35" s="38" t="s">
        <v>69</v>
      </c>
      <c r="G35" s="39" t="s">
        <v>88</v>
      </c>
      <c r="H35" s="40">
        <v>1.85</v>
      </c>
      <c r="I35" s="39">
        <v>5</v>
      </c>
      <c r="J35" s="41">
        <v>187.75</v>
      </c>
      <c r="K35" s="42"/>
      <c r="L35" s="43">
        <f t="shared" si="0"/>
        <v>347.33750000000003</v>
      </c>
      <c r="M35" s="43">
        <f t="shared" si="1"/>
        <v>0</v>
      </c>
      <c r="N35" s="44">
        <f t="shared" si="2"/>
        <v>0</v>
      </c>
      <c r="O35" s="43">
        <f t="shared" ref="O35" si="31">ROUND(M35*SVS_UR_1_1,2)</f>
        <v>0</v>
      </c>
      <c r="P35" s="41">
        <f t="shared" si="9"/>
        <v>1</v>
      </c>
      <c r="Q35" s="42"/>
      <c r="R35" s="43">
        <f t="shared" si="5"/>
        <v>1.85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38" t="s">
        <v>405</v>
      </c>
      <c r="C36" s="248">
        <v>0</v>
      </c>
      <c r="D36" s="248">
        <v>32</v>
      </c>
      <c r="E36" s="38" t="s">
        <v>412</v>
      </c>
      <c r="F36" s="38" t="s">
        <v>71</v>
      </c>
      <c r="G36" s="39" t="s">
        <v>78</v>
      </c>
      <c r="H36" s="40">
        <v>11.29</v>
      </c>
      <c r="I36" s="39">
        <v>2</v>
      </c>
      <c r="J36" s="41">
        <v>75.099999999999994</v>
      </c>
      <c r="K36" s="42"/>
      <c r="L36" s="43">
        <f t="shared" si="0"/>
        <v>847.87899999999991</v>
      </c>
      <c r="M36" s="43">
        <f t="shared" si="1"/>
        <v>0</v>
      </c>
      <c r="N36" s="44">
        <f t="shared" si="2"/>
        <v>0</v>
      </c>
      <c r="O36" s="43">
        <f t="shared" ref="O36" si="32">ROUND(M36*SVS_UR_1_1,2)</f>
        <v>0</v>
      </c>
      <c r="P36" s="41">
        <f t="shared" si="9"/>
        <v>1</v>
      </c>
      <c r="Q36" s="42"/>
      <c r="R36" s="43">
        <f t="shared" si="5"/>
        <v>11.29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38" t="s">
        <v>405</v>
      </c>
      <c r="C37" s="248">
        <v>0</v>
      </c>
      <c r="D37" s="248">
        <v>31</v>
      </c>
      <c r="E37" s="38" t="s">
        <v>90</v>
      </c>
      <c r="F37" s="38" t="s">
        <v>71</v>
      </c>
      <c r="G37" s="39" t="s">
        <v>89</v>
      </c>
      <c r="H37" s="40">
        <v>20.88</v>
      </c>
      <c r="I37" s="39">
        <v>5</v>
      </c>
      <c r="J37" s="41">
        <v>187.75</v>
      </c>
      <c r="K37" s="42"/>
      <c r="L37" s="43">
        <f t="shared" si="0"/>
        <v>3920.22</v>
      </c>
      <c r="M37" s="43">
        <f t="shared" si="1"/>
        <v>0</v>
      </c>
      <c r="N37" s="44">
        <f t="shared" si="2"/>
        <v>0</v>
      </c>
      <c r="O37" s="43">
        <f t="shared" ref="O37" si="33">ROUND(M37*SVS_UR_1_1,2)</f>
        <v>0</v>
      </c>
      <c r="P37" s="41">
        <f t="shared" si="9"/>
        <v>1</v>
      </c>
      <c r="Q37" s="42"/>
      <c r="R37" s="43">
        <f t="shared" si="5"/>
        <v>20.88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38" t="s">
        <v>405</v>
      </c>
      <c r="C38" s="248">
        <v>0</v>
      </c>
      <c r="D38" s="248">
        <v>30</v>
      </c>
      <c r="E38" s="38" t="s">
        <v>90</v>
      </c>
      <c r="F38" s="38" t="s">
        <v>71</v>
      </c>
      <c r="G38" s="39" t="s">
        <v>89</v>
      </c>
      <c r="H38" s="40">
        <v>20.88</v>
      </c>
      <c r="I38" s="39">
        <v>5</v>
      </c>
      <c r="J38" s="41">
        <v>187.75</v>
      </c>
      <c r="K38" s="42"/>
      <c r="L38" s="43">
        <f t="shared" si="0"/>
        <v>3920.22</v>
      </c>
      <c r="M38" s="43">
        <f t="shared" si="1"/>
        <v>0</v>
      </c>
      <c r="N38" s="44">
        <f t="shared" si="2"/>
        <v>0</v>
      </c>
      <c r="O38" s="43">
        <f t="shared" ref="O38" si="34">ROUND(M38*SVS_UR_1_1,2)</f>
        <v>0</v>
      </c>
      <c r="P38" s="41">
        <f t="shared" si="9"/>
        <v>1</v>
      </c>
      <c r="Q38" s="42"/>
      <c r="R38" s="43">
        <f t="shared" si="5"/>
        <v>20.88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38" t="s">
        <v>405</v>
      </c>
      <c r="C39" s="248">
        <v>0</v>
      </c>
      <c r="D39" s="248">
        <v>29</v>
      </c>
      <c r="E39" s="38" t="s">
        <v>409</v>
      </c>
      <c r="F39" s="38" t="s">
        <v>73</v>
      </c>
      <c r="G39" s="39" t="s">
        <v>42</v>
      </c>
      <c r="H39" s="40">
        <v>39.869999999999997</v>
      </c>
      <c r="I39" s="39">
        <v>0.23</v>
      </c>
      <c r="J39" s="41">
        <v>12</v>
      </c>
      <c r="K39" s="42"/>
      <c r="L39" s="43">
        <f t="shared" si="0"/>
        <v>478.43999999999994</v>
      </c>
      <c r="M39" s="43">
        <f t="shared" si="1"/>
        <v>0</v>
      </c>
      <c r="N39" s="44">
        <f t="shared" si="2"/>
        <v>0</v>
      </c>
      <c r="O39" s="43">
        <f t="shared" ref="O39" si="35">ROUND(M39*SVS_UR_1_1,2)</f>
        <v>0</v>
      </c>
      <c r="P39" s="138"/>
      <c r="Q39" s="138"/>
      <c r="R39" s="138"/>
      <c r="S39" s="138"/>
      <c r="T39" s="138"/>
      <c r="U39" s="138"/>
    </row>
    <row r="40" spans="1:21" s="45" customFormat="1">
      <c r="A40" s="37">
        <f>MAX($A$11:A39)+1</f>
        <v>30</v>
      </c>
      <c r="B40" s="38" t="s">
        <v>405</v>
      </c>
      <c r="C40" s="248">
        <v>0</v>
      </c>
      <c r="D40" s="248">
        <v>28</v>
      </c>
      <c r="E40" s="38" t="s">
        <v>146</v>
      </c>
      <c r="F40" s="38" t="s">
        <v>69</v>
      </c>
      <c r="G40" s="39" t="s">
        <v>88</v>
      </c>
      <c r="H40" s="40">
        <v>2.61</v>
      </c>
      <c r="I40" s="39">
        <v>5</v>
      </c>
      <c r="J40" s="41">
        <v>187.75</v>
      </c>
      <c r="K40" s="42"/>
      <c r="L40" s="43">
        <f t="shared" si="0"/>
        <v>490.02749999999997</v>
      </c>
      <c r="M40" s="43">
        <f t="shared" si="1"/>
        <v>0</v>
      </c>
      <c r="N40" s="44">
        <f t="shared" si="2"/>
        <v>0</v>
      </c>
      <c r="O40" s="43">
        <f t="shared" ref="O40" si="36">ROUND(M40*SVS_UR_1_1,2)</f>
        <v>0</v>
      </c>
      <c r="P40" s="41">
        <f t="shared" si="9"/>
        <v>1</v>
      </c>
      <c r="Q40" s="42"/>
      <c r="R40" s="43">
        <f t="shared" si="5"/>
        <v>2.61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38" t="s">
        <v>405</v>
      </c>
      <c r="C41" s="248">
        <v>0</v>
      </c>
      <c r="D41" s="248">
        <v>27</v>
      </c>
      <c r="E41" s="38" t="s">
        <v>146</v>
      </c>
      <c r="F41" s="38" t="s">
        <v>69</v>
      </c>
      <c r="G41" s="39" t="s">
        <v>88</v>
      </c>
      <c r="H41" s="40">
        <v>2.61</v>
      </c>
      <c r="I41" s="39">
        <v>5</v>
      </c>
      <c r="J41" s="41">
        <v>187.75</v>
      </c>
      <c r="K41" s="42"/>
      <c r="L41" s="43">
        <f t="shared" si="0"/>
        <v>490.02749999999997</v>
      </c>
      <c r="M41" s="43">
        <f t="shared" si="1"/>
        <v>0</v>
      </c>
      <c r="N41" s="44">
        <f t="shared" si="2"/>
        <v>0</v>
      </c>
      <c r="O41" s="43">
        <f t="shared" ref="O41" si="37">ROUND(M41*SVS_UR_1_1,2)</f>
        <v>0</v>
      </c>
      <c r="P41" s="41">
        <f t="shared" si="9"/>
        <v>1</v>
      </c>
      <c r="Q41" s="42"/>
      <c r="R41" s="43">
        <f t="shared" si="5"/>
        <v>2.61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38" t="s">
        <v>405</v>
      </c>
      <c r="C42" s="248">
        <v>0</v>
      </c>
      <c r="D42" s="248">
        <v>26</v>
      </c>
      <c r="E42" s="38" t="s">
        <v>176</v>
      </c>
      <c r="F42" s="38" t="s">
        <v>69</v>
      </c>
      <c r="G42" s="39" t="s">
        <v>88</v>
      </c>
      <c r="H42" s="40">
        <v>21.54</v>
      </c>
      <c r="I42" s="39">
        <v>5</v>
      </c>
      <c r="J42" s="41">
        <v>187.75</v>
      </c>
      <c r="K42" s="42"/>
      <c r="L42" s="43">
        <f t="shared" si="0"/>
        <v>4044.1349999999998</v>
      </c>
      <c r="M42" s="43">
        <f t="shared" si="1"/>
        <v>0</v>
      </c>
      <c r="N42" s="44">
        <f t="shared" si="2"/>
        <v>0</v>
      </c>
      <c r="O42" s="43">
        <f t="shared" ref="O42" si="38">ROUND(M42*SVS_UR_1_1,2)</f>
        <v>0</v>
      </c>
      <c r="P42" s="41">
        <f t="shared" si="9"/>
        <v>1</v>
      </c>
      <c r="Q42" s="42"/>
      <c r="R42" s="43">
        <f t="shared" si="5"/>
        <v>21.54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>
      <c r="A43" s="37">
        <f>MAX($A$11:A42)+1</f>
        <v>33</v>
      </c>
      <c r="B43" s="38" t="s">
        <v>405</v>
      </c>
      <c r="C43" s="248">
        <v>0</v>
      </c>
      <c r="D43" s="248">
        <v>25</v>
      </c>
      <c r="E43" s="38" t="s">
        <v>229</v>
      </c>
      <c r="F43" s="38" t="s">
        <v>71</v>
      </c>
      <c r="G43" s="39" t="s">
        <v>81</v>
      </c>
      <c r="H43" s="40">
        <v>8.52</v>
      </c>
      <c r="I43" s="39">
        <v>5</v>
      </c>
      <c r="J43" s="41">
        <v>187.75</v>
      </c>
      <c r="K43" s="42"/>
      <c r="L43" s="43">
        <f t="shared" si="0"/>
        <v>1599.6299999999999</v>
      </c>
      <c r="M43" s="43">
        <f t="shared" si="1"/>
        <v>0</v>
      </c>
      <c r="N43" s="44">
        <f t="shared" si="2"/>
        <v>0</v>
      </c>
      <c r="O43" s="43">
        <f t="shared" ref="O43" si="39">ROUND(M43*SVS_UR_1_1,2)</f>
        <v>0</v>
      </c>
      <c r="P43" s="41">
        <f t="shared" si="9"/>
        <v>1</v>
      </c>
      <c r="Q43" s="42"/>
      <c r="R43" s="43">
        <f t="shared" si="5"/>
        <v>8.52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>
      <c r="A44" s="37">
        <f>MAX($A$11:A43)+1</f>
        <v>34</v>
      </c>
      <c r="B44" s="38" t="s">
        <v>405</v>
      </c>
      <c r="C44" s="248">
        <v>0</v>
      </c>
      <c r="D44" s="248">
        <v>24</v>
      </c>
      <c r="E44" s="38" t="s">
        <v>90</v>
      </c>
      <c r="F44" s="38" t="s">
        <v>71</v>
      </c>
      <c r="G44" s="39" t="s">
        <v>89</v>
      </c>
      <c r="H44" s="40">
        <v>20.93</v>
      </c>
      <c r="I44" s="39">
        <v>5</v>
      </c>
      <c r="J44" s="41">
        <v>187.75</v>
      </c>
      <c r="K44" s="42"/>
      <c r="L44" s="43">
        <f t="shared" si="0"/>
        <v>3929.6075000000001</v>
      </c>
      <c r="M44" s="43">
        <f t="shared" si="1"/>
        <v>0</v>
      </c>
      <c r="N44" s="44">
        <f t="shared" si="2"/>
        <v>0</v>
      </c>
      <c r="O44" s="43">
        <f t="shared" ref="O44" si="40">ROUND(M44*SVS_UR_1_1,2)</f>
        <v>0</v>
      </c>
      <c r="P44" s="41">
        <f t="shared" si="9"/>
        <v>1</v>
      </c>
      <c r="Q44" s="42"/>
      <c r="R44" s="43">
        <f t="shared" si="5"/>
        <v>20.93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>
      <c r="A45" s="37">
        <f>MAX($A$11:A44)+1</f>
        <v>35</v>
      </c>
      <c r="B45" s="38" t="s">
        <v>405</v>
      </c>
      <c r="C45" s="248">
        <v>0</v>
      </c>
      <c r="D45" s="248">
        <v>23</v>
      </c>
      <c r="E45" s="38" t="s">
        <v>411</v>
      </c>
      <c r="F45" s="38" t="s">
        <v>71</v>
      </c>
      <c r="G45" s="39" t="s">
        <v>81</v>
      </c>
      <c r="H45" s="40">
        <v>5.13</v>
      </c>
      <c r="I45" s="39">
        <v>5</v>
      </c>
      <c r="J45" s="41">
        <v>187.75</v>
      </c>
      <c r="K45" s="42"/>
      <c r="L45" s="43">
        <f t="shared" si="0"/>
        <v>963.15750000000003</v>
      </c>
      <c r="M45" s="43">
        <f t="shared" si="1"/>
        <v>0</v>
      </c>
      <c r="N45" s="44">
        <f t="shared" si="2"/>
        <v>0</v>
      </c>
      <c r="O45" s="43">
        <f t="shared" ref="O45" si="41">ROUND(M45*SVS_UR_1_1,2)</f>
        <v>0</v>
      </c>
      <c r="P45" s="41">
        <f t="shared" si="9"/>
        <v>1</v>
      </c>
      <c r="Q45" s="42"/>
      <c r="R45" s="43">
        <f t="shared" si="5"/>
        <v>5.13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>
      <c r="A46" s="37">
        <f>MAX($A$11:A45)+1</f>
        <v>36</v>
      </c>
      <c r="B46" s="38" t="s">
        <v>405</v>
      </c>
      <c r="C46" s="248">
        <v>0</v>
      </c>
      <c r="D46" s="248">
        <v>22</v>
      </c>
      <c r="E46" s="38" t="s">
        <v>146</v>
      </c>
      <c r="F46" s="38" t="s">
        <v>69</v>
      </c>
      <c r="G46" s="39" t="s">
        <v>88</v>
      </c>
      <c r="H46" s="40">
        <v>3.17</v>
      </c>
      <c r="I46" s="39">
        <v>5</v>
      </c>
      <c r="J46" s="41">
        <v>187.75</v>
      </c>
      <c r="K46" s="42"/>
      <c r="L46" s="43">
        <f t="shared" si="0"/>
        <v>595.16750000000002</v>
      </c>
      <c r="M46" s="43">
        <f t="shared" si="1"/>
        <v>0</v>
      </c>
      <c r="N46" s="44">
        <f t="shared" si="2"/>
        <v>0</v>
      </c>
      <c r="O46" s="43">
        <f t="shared" ref="O46" si="42">ROUND(M46*SVS_UR_1_1,2)</f>
        <v>0</v>
      </c>
      <c r="P46" s="41">
        <f t="shared" si="9"/>
        <v>1</v>
      </c>
      <c r="Q46" s="42"/>
      <c r="R46" s="43">
        <f t="shared" si="5"/>
        <v>3.17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>
      <c r="A47" s="37">
        <f>MAX($A$11:A46)+1</f>
        <v>37</v>
      </c>
      <c r="B47" s="38" t="s">
        <v>405</v>
      </c>
      <c r="C47" s="248">
        <v>0</v>
      </c>
      <c r="D47" s="248">
        <v>21</v>
      </c>
      <c r="E47" s="38" t="s">
        <v>176</v>
      </c>
      <c r="F47" s="38" t="s">
        <v>69</v>
      </c>
      <c r="G47" s="39" t="s">
        <v>88</v>
      </c>
      <c r="H47" s="40">
        <v>2.4500000000000002</v>
      </c>
      <c r="I47" s="39">
        <v>5</v>
      </c>
      <c r="J47" s="41">
        <v>187.75</v>
      </c>
      <c r="K47" s="42"/>
      <c r="L47" s="43">
        <f t="shared" si="0"/>
        <v>459.98750000000001</v>
      </c>
      <c r="M47" s="43">
        <f t="shared" si="1"/>
        <v>0</v>
      </c>
      <c r="N47" s="44">
        <f t="shared" si="2"/>
        <v>0</v>
      </c>
      <c r="O47" s="43">
        <f t="shared" ref="O47" si="43">ROUND(M47*SVS_UR_1_1,2)</f>
        <v>0</v>
      </c>
      <c r="P47" s="41">
        <f t="shared" si="9"/>
        <v>1</v>
      </c>
      <c r="Q47" s="42"/>
      <c r="R47" s="43">
        <f t="shared" si="5"/>
        <v>2.4500000000000002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>
      <c r="A48" s="37">
        <f>MAX($A$11:A47)+1</f>
        <v>38</v>
      </c>
      <c r="B48" s="38" t="s">
        <v>405</v>
      </c>
      <c r="C48" s="248">
        <v>0</v>
      </c>
      <c r="D48" s="248">
        <v>20</v>
      </c>
      <c r="E48" s="38" t="s">
        <v>410</v>
      </c>
      <c r="F48" s="38" t="s">
        <v>71</v>
      </c>
      <c r="G48" s="39" t="s">
        <v>89</v>
      </c>
      <c r="H48" s="40">
        <v>7.21</v>
      </c>
      <c r="I48" s="39">
        <v>5</v>
      </c>
      <c r="J48" s="41">
        <v>187.75</v>
      </c>
      <c r="K48" s="42"/>
      <c r="L48" s="43">
        <f t="shared" si="0"/>
        <v>1353.6775</v>
      </c>
      <c r="M48" s="43">
        <f t="shared" si="1"/>
        <v>0</v>
      </c>
      <c r="N48" s="44">
        <f t="shared" si="2"/>
        <v>0</v>
      </c>
      <c r="O48" s="43">
        <f t="shared" ref="O48" si="44">ROUND(M48*SVS_UR_1_1,2)</f>
        <v>0</v>
      </c>
      <c r="P48" s="41">
        <f t="shared" si="9"/>
        <v>1</v>
      </c>
      <c r="Q48" s="42"/>
      <c r="R48" s="43">
        <f t="shared" si="5"/>
        <v>7.21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>
      <c r="A49" s="37">
        <f>MAX($A$11:A48)+1</f>
        <v>39</v>
      </c>
      <c r="B49" s="38" t="s">
        <v>405</v>
      </c>
      <c r="C49" s="248">
        <v>0</v>
      </c>
      <c r="D49" s="248">
        <v>19</v>
      </c>
      <c r="E49" s="38" t="s">
        <v>409</v>
      </c>
      <c r="F49" s="38" t="s">
        <v>71</v>
      </c>
      <c r="G49" s="39" t="s">
        <v>42</v>
      </c>
      <c r="H49" s="40">
        <v>23.85</v>
      </c>
      <c r="I49" s="39">
        <v>0.23</v>
      </c>
      <c r="J49" s="41">
        <v>12</v>
      </c>
      <c r="K49" s="42"/>
      <c r="L49" s="43">
        <f t="shared" si="0"/>
        <v>286.20000000000005</v>
      </c>
      <c r="M49" s="43">
        <f t="shared" si="1"/>
        <v>0</v>
      </c>
      <c r="N49" s="44">
        <f t="shared" si="2"/>
        <v>0</v>
      </c>
      <c r="O49" s="43">
        <f t="shared" ref="O49" si="45">ROUND(M49*SVS_UR_1_1,2)</f>
        <v>0</v>
      </c>
      <c r="P49" s="138"/>
      <c r="Q49" s="138"/>
      <c r="R49" s="138"/>
      <c r="S49" s="138"/>
      <c r="T49" s="138"/>
      <c r="U49" s="138"/>
    </row>
    <row r="50" spans="1:21" s="45" customFormat="1">
      <c r="A50" s="37">
        <f>MAX($A$11:A49)+1</f>
        <v>40</v>
      </c>
      <c r="B50" s="38" t="s">
        <v>405</v>
      </c>
      <c r="C50" s="248">
        <v>0</v>
      </c>
      <c r="D50" s="248">
        <v>18</v>
      </c>
      <c r="E50" s="38" t="s">
        <v>205</v>
      </c>
      <c r="F50" s="38" t="s">
        <v>352</v>
      </c>
      <c r="G50" s="39" t="s">
        <v>37</v>
      </c>
      <c r="H50" s="40">
        <v>5.58</v>
      </c>
      <c r="I50" s="39">
        <v>1</v>
      </c>
      <c r="J50" s="41">
        <v>40.18</v>
      </c>
      <c r="K50" s="42"/>
      <c r="L50" s="43">
        <f t="shared" si="0"/>
        <v>224.20439999999999</v>
      </c>
      <c r="M50" s="43">
        <f t="shared" si="1"/>
        <v>0</v>
      </c>
      <c r="N50" s="44">
        <f t="shared" si="2"/>
        <v>0</v>
      </c>
      <c r="O50" s="43">
        <f t="shared" ref="O50" si="46">ROUND(M50*SVS_UR_1_1,2)</f>
        <v>0</v>
      </c>
      <c r="P50" s="41">
        <f t="shared" si="9"/>
        <v>1</v>
      </c>
      <c r="Q50" s="42"/>
      <c r="R50" s="43">
        <f t="shared" si="5"/>
        <v>5.58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>
      <c r="A51" s="37">
        <f>MAX($A$11:A50)+1</f>
        <v>41</v>
      </c>
      <c r="B51" s="38" t="s">
        <v>405</v>
      </c>
      <c r="C51" s="248">
        <v>0</v>
      </c>
      <c r="D51" s="248">
        <v>17</v>
      </c>
      <c r="E51" s="38" t="s">
        <v>252</v>
      </c>
      <c r="F51" s="38" t="s">
        <v>74</v>
      </c>
      <c r="G51" s="39" t="s">
        <v>78</v>
      </c>
      <c r="H51" s="40">
        <v>3.33</v>
      </c>
      <c r="I51" s="39">
        <v>2</v>
      </c>
      <c r="J51" s="41">
        <v>75.099999999999994</v>
      </c>
      <c r="K51" s="42"/>
      <c r="L51" s="43">
        <f t="shared" si="0"/>
        <v>250.083</v>
      </c>
      <c r="M51" s="43">
        <f t="shared" si="1"/>
        <v>0</v>
      </c>
      <c r="N51" s="44">
        <f t="shared" si="2"/>
        <v>0</v>
      </c>
      <c r="O51" s="43">
        <f t="shared" ref="O51" si="47">ROUND(M51*SVS_UR_1_1,2)</f>
        <v>0</v>
      </c>
      <c r="P51" s="41">
        <f t="shared" si="9"/>
        <v>1</v>
      </c>
      <c r="Q51" s="42"/>
      <c r="R51" s="43">
        <f t="shared" si="5"/>
        <v>3.33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>
      <c r="A52" s="37">
        <f>MAX($A$11:A51)+1</f>
        <v>42</v>
      </c>
      <c r="B52" s="38" t="s">
        <v>405</v>
      </c>
      <c r="C52" s="248">
        <v>0</v>
      </c>
      <c r="D52" s="248">
        <v>16</v>
      </c>
      <c r="E52" s="38" t="s">
        <v>205</v>
      </c>
      <c r="F52" s="38" t="s">
        <v>69</v>
      </c>
      <c r="G52" s="39" t="s">
        <v>37</v>
      </c>
      <c r="H52" s="40">
        <v>12.76</v>
      </c>
      <c r="I52" s="39">
        <v>1</v>
      </c>
      <c r="J52" s="41">
        <v>40.18</v>
      </c>
      <c r="K52" s="42"/>
      <c r="L52" s="43">
        <f t="shared" si="0"/>
        <v>512.69679999999994</v>
      </c>
      <c r="M52" s="43">
        <f t="shared" si="1"/>
        <v>0</v>
      </c>
      <c r="N52" s="44">
        <f t="shared" si="2"/>
        <v>0</v>
      </c>
      <c r="O52" s="43">
        <f t="shared" ref="O52" si="48">ROUND(M52*SVS_UR_1_1,2)</f>
        <v>0</v>
      </c>
      <c r="P52" s="41">
        <f t="shared" si="9"/>
        <v>1</v>
      </c>
      <c r="Q52" s="42"/>
      <c r="R52" s="43">
        <f t="shared" si="5"/>
        <v>12.76</v>
      </c>
      <c r="S52" s="43">
        <f t="shared" si="6"/>
        <v>0</v>
      </c>
      <c r="T52" s="44">
        <f t="shared" si="7"/>
        <v>0</v>
      </c>
      <c r="U52" s="43" cm="1">
        <f t="array" ref="U52">ROUND(S52*SVS_GrR_1_1,2)</f>
        <v>0</v>
      </c>
    </row>
    <row r="53" spans="1:21" s="45" customFormat="1">
      <c r="A53" s="37">
        <f>MAX($A$11:A52)+1</f>
        <v>43</v>
      </c>
      <c r="B53" s="38" t="s">
        <v>405</v>
      </c>
      <c r="C53" s="248">
        <v>0</v>
      </c>
      <c r="D53" s="248">
        <v>15</v>
      </c>
      <c r="E53" s="38" t="s">
        <v>141</v>
      </c>
      <c r="F53" s="38" t="s">
        <v>74</v>
      </c>
      <c r="G53" s="39" t="s">
        <v>75</v>
      </c>
      <c r="H53" s="40">
        <v>67.760000000000005</v>
      </c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</row>
    <row r="54" spans="1:21" s="45" customFormat="1">
      <c r="A54" s="37">
        <f>MAX($A$11:A53)+1</f>
        <v>44</v>
      </c>
      <c r="B54" s="38" t="s">
        <v>405</v>
      </c>
      <c r="C54" s="248">
        <v>0</v>
      </c>
      <c r="D54" s="248">
        <v>12</v>
      </c>
      <c r="E54" s="38" t="s">
        <v>237</v>
      </c>
      <c r="F54" s="38" t="s">
        <v>71</v>
      </c>
      <c r="G54" s="39" t="s">
        <v>305</v>
      </c>
      <c r="H54" s="40">
        <v>1202.57</v>
      </c>
      <c r="I54" s="39">
        <v>5</v>
      </c>
      <c r="J54" s="41">
        <v>187.75</v>
      </c>
      <c r="K54" s="42"/>
      <c r="L54" s="43">
        <f t="shared" si="0"/>
        <v>225782.51749999999</v>
      </c>
      <c r="M54" s="43">
        <f t="shared" si="1"/>
        <v>0</v>
      </c>
      <c r="N54" s="44">
        <f t="shared" si="2"/>
        <v>0</v>
      </c>
      <c r="O54" s="43">
        <f t="shared" ref="O54" si="49">ROUND(M54*SVS_UR_1_1,2)</f>
        <v>0</v>
      </c>
      <c r="P54" s="41">
        <f t="shared" si="9"/>
        <v>1</v>
      </c>
      <c r="Q54" s="42"/>
      <c r="R54" s="43">
        <f t="shared" si="5"/>
        <v>1202.57</v>
      </c>
      <c r="S54" s="43">
        <f t="shared" si="6"/>
        <v>0</v>
      </c>
      <c r="T54" s="44">
        <f t="shared" si="7"/>
        <v>0</v>
      </c>
      <c r="U54" s="43" cm="1">
        <f t="array" ref="U54">ROUND(S54*SVS_GrR_1_1,2)</f>
        <v>0</v>
      </c>
    </row>
    <row r="55" spans="1:21" s="45" customFormat="1">
      <c r="A55" s="37">
        <f>MAX($A$11:A54)+1</f>
        <v>45</v>
      </c>
      <c r="B55" s="38" t="s">
        <v>405</v>
      </c>
      <c r="C55" s="248">
        <v>0</v>
      </c>
      <c r="D55" s="248">
        <v>11</v>
      </c>
      <c r="E55" s="38" t="s">
        <v>221</v>
      </c>
      <c r="F55" s="38" t="s">
        <v>352</v>
      </c>
      <c r="G55" s="39" t="s">
        <v>81</v>
      </c>
      <c r="H55" s="40">
        <v>114.76</v>
      </c>
      <c r="I55" s="39">
        <v>5</v>
      </c>
      <c r="J55" s="41">
        <v>187.75</v>
      </c>
      <c r="K55" s="42"/>
      <c r="L55" s="43">
        <f t="shared" si="0"/>
        <v>21546.190000000002</v>
      </c>
      <c r="M55" s="43">
        <f t="shared" si="1"/>
        <v>0</v>
      </c>
      <c r="N55" s="44">
        <f t="shared" si="2"/>
        <v>0</v>
      </c>
      <c r="O55" s="43">
        <f t="shared" ref="O55" si="50">ROUND(M55*SVS_UR_1_1,2)</f>
        <v>0</v>
      </c>
      <c r="P55" s="41">
        <f t="shared" si="9"/>
        <v>1</v>
      </c>
      <c r="Q55" s="42"/>
      <c r="R55" s="43">
        <f t="shared" si="5"/>
        <v>114.76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>
      <c r="A56" s="37">
        <f>MAX($A$11:A55)+1</f>
        <v>46</v>
      </c>
      <c r="B56" s="38" t="s">
        <v>405</v>
      </c>
      <c r="C56" s="248">
        <v>0</v>
      </c>
      <c r="D56" s="248">
        <v>10</v>
      </c>
      <c r="E56" s="38" t="s">
        <v>82</v>
      </c>
      <c r="F56" s="38" t="s">
        <v>113</v>
      </c>
      <c r="G56" s="39" t="s">
        <v>81</v>
      </c>
      <c r="H56" s="40">
        <v>9.99</v>
      </c>
      <c r="I56" s="39">
        <v>5</v>
      </c>
      <c r="J56" s="41">
        <v>187.75</v>
      </c>
      <c r="K56" s="42"/>
      <c r="L56" s="43">
        <f t="shared" si="0"/>
        <v>1875.6224999999999</v>
      </c>
      <c r="M56" s="43">
        <f t="shared" si="1"/>
        <v>0</v>
      </c>
      <c r="N56" s="44">
        <f t="shared" si="2"/>
        <v>0</v>
      </c>
      <c r="O56" s="43">
        <f t="shared" ref="O56" si="51">ROUND(M56*SVS_UR_1_1,2)</f>
        <v>0</v>
      </c>
      <c r="P56" s="41">
        <f t="shared" si="9"/>
        <v>1</v>
      </c>
      <c r="Q56" s="42"/>
      <c r="R56" s="43">
        <f t="shared" si="5"/>
        <v>9.99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>
      <c r="A57" s="37">
        <f>MAX($A$11:A56)+1</f>
        <v>47</v>
      </c>
      <c r="B57" s="38" t="s">
        <v>405</v>
      </c>
      <c r="C57" s="248">
        <v>0</v>
      </c>
      <c r="D57" s="248">
        <v>9</v>
      </c>
      <c r="E57" s="38" t="s">
        <v>146</v>
      </c>
      <c r="F57" s="38" t="s">
        <v>69</v>
      </c>
      <c r="G57" s="39" t="s">
        <v>88</v>
      </c>
      <c r="H57" s="40">
        <v>16.309999999999999</v>
      </c>
      <c r="I57" s="39">
        <v>5</v>
      </c>
      <c r="J57" s="41">
        <v>187.75</v>
      </c>
      <c r="K57" s="42"/>
      <c r="L57" s="43">
        <f t="shared" si="0"/>
        <v>3062.2024999999999</v>
      </c>
      <c r="M57" s="43">
        <f t="shared" si="1"/>
        <v>0</v>
      </c>
      <c r="N57" s="44">
        <f t="shared" si="2"/>
        <v>0</v>
      </c>
      <c r="O57" s="43">
        <f t="shared" ref="O57" si="52">ROUND(M57*SVS_UR_1_1,2)</f>
        <v>0</v>
      </c>
      <c r="P57" s="41">
        <f t="shared" si="9"/>
        <v>1</v>
      </c>
      <c r="Q57" s="42"/>
      <c r="R57" s="43">
        <f t="shared" si="5"/>
        <v>16.309999999999999</v>
      </c>
      <c r="S57" s="43">
        <f t="shared" si="6"/>
        <v>0</v>
      </c>
      <c r="T57" s="44">
        <f t="shared" si="7"/>
        <v>0</v>
      </c>
      <c r="U57" s="43" cm="1">
        <f t="array" ref="U57">ROUND(S57*SVS_GrR_1_1,2)</f>
        <v>0</v>
      </c>
    </row>
    <row r="58" spans="1:21" s="45" customFormat="1">
      <c r="A58" s="37">
        <f>MAX($A$11:A57)+1</f>
        <v>48</v>
      </c>
      <c r="B58" s="38" t="s">
        <v>405</v>
      </c>
      <c r="C58" s="248">
        <v>0</v>
      </c>
      <c r="D58" s="248">
        <v>8</v>
      </c>
      <c r="E58" s="38" t="s">
        <v>146</v>
      </c>
      <c r="F58" s="38" t="s">
        <v>69</v>
      </c>
      <c r="G58" s="39" t="s">
        <v>88</v>
      </c>
      <c r="H58" s="40">
        <v>15.56</v>
      </c>
      <c r="I58" s="39">
        <v>5</v>
      </c>
      <c r="J58" s="41">
        <v>187.75</v>
      </c>
      <c r="K58" s="42"/>
      <c r="L58" s="43">
        <f t="shared" si="0"/>
        <v>2921.39</v>
      </c>
      <c r="M58" s="43">
        <f t="shared" si="1"/>
        <v>0</v>
      </c>
      <c r="N58" s="44">
        <f t="shared" si="2"/>
        <v>0</v>
      </c>
      <c r="O58" s="43">
        <f t="shared" ref="O58" si="53">ROUND(M58*SVS_UR_1_1,2)</f>
        <v>0</v>
      </c>
      <c r="P58" s="41">
        <f t="shared" si="9"/>
        <v>1</v>
      </c>
      <c r="Q58" s="42"/>
      <c r="R58" s="43">
        <f t="shared" si="5"/>
        <v>15.56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>
      <c r="A59" s="37">
        <f>MAX($A$11:A58)+1</f>
        <v>49</v>
      </c>
      <c r="B59" s="38" t="s">
        <v>405</v>
      </c>
      <c r="C59" s="248">
        <v>0</v>
      </c>
      <c r="D59" s="248">
        <v>7</v>
      </c>
      <c r="E59" s="38" t="s">
        <v>204</v>
      </c>
      <c r="F59" s="38" t="s">
        <v>73</v>
      </c>
      <c r="G59" s="39" t="s">
        <v>42</v>
      </c>
      <c r="H59" s="40">
        <v>35.25</v>
      </c>
      <c r="I59" s="39">
        <v>0.23</v>
      </c>
      <c r="J59" s="41">
        <v>12</v>
      </c>
      <c r="K59" s="42"/>
      <c r="L59" s="43">
        <f t="shared" si="0"/>
        <v>423</v>
      </c>
      <c r="M59" s="43">
        <f t="shared" si="1"/>
        <v>0</v>
      </c>
      <c r="N59" s="44">
        <f t="shared" si="2"/>
        <v>0</v>
      </c>
      <c r="O59" s="43">
        <f t="shared" ref="O59" si="54">ROUND(M59*SVS_UR_1_1,2)</f>
        <v>0</v>
      </c>
      <c r="P59" s="138"/>
      <c r="Q59" s="138"/>
      <c r="R59" s="138"/>
      <c r="S59" s="138"/>
      <c r="T59" s="138"/>
      <c r="U59" s="138"/>
    </row>
    <row r="60" spans="1:21" s="45" customFormat="1">
      <c r="A60" s="37">
        <f>MAX($A$11:A59)+1</f>
        <v>50</v>
      </c>
      <c r="B60" s="38" t="s">
        <v>405</v>
      </c>
      <c r="C60" s="248">
        <v>0</v>
      </c>
      <c r="D60" s="248">
        <v>6</v>
      </c>
      <c r="E60" s="38" t="s">
        <v>252</v>
      </c>
      <c r="F60" s="38" t="s">
        <v>352</v>
      </c>
      <c r="G60" s="39" t="s">
        <v>78</v>
      </c>
      <c r="H60" s="40">
        <v>6.74</v>
      </c>
      <c r="I60" s="39">
        <v>2</v>
      </c>
      <c r="J60" s="41">
        <v>75.099999999999994</v>
      </c>
      <c r="K60" s="42"/>
      <c r="L60" s="43">
        <f t="shared" si="0"/>
        <v>506.17399999999998</v>
      </c>
      <c r="M60" s="43">
        <f t="shared" si="1"/>
        <v>0</v>
      </c>
      <c r="N60" s="44">
        <f t="shared" si="2"/>
        <v>0</v>
      </c>
      <c r="O60" s="43">
        <f t="shared" ref="O60" si="55">ROUND(M60*SVS_UR_1_1,2)</f>
        <v>0</v>
      </c>
      <c r="P60" s="41">
        <f t="shared" si="9"/>
        <v>1</v>
      </c>
      <c r="Q60" s="42"/>
      <c r="R60" s="43">
        <f t="shared" si="5"/>
        <v>6.74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>
      <c r="A61" s="37">
        <f>MAX($A$11:A60)+1</f>
        <v>51</v>
      </c>
      <c r="B61" s="38" t="s">
        <v>405</v>
      </c>
      <c r="C61" s="248">
        <v>0</v>
      </c>
      <c r="D61" s="248">
        <v>5</v>
      </c>
      <c r="E61" s="38" t="s">
        <v>209</v>
      </c>
      <c r="F61" s="38" t="s">
        <v>69</v>
      </c>
      <c r="G61" s="39" t="s">
        <v>75</v>
      </c>
      <c r="H61" s="40">
        <v>5.57</v>
      </c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</row>
    <row r="62" spans="1:21" s="45" customFormat="1">
      <c r="A62" s="37">
        <f>MAX($A$11:A61)+1</f>
        <v>52</v>
      </c>
      <c r="B62" s="38" t="s">
        <v>405</v>
      </c>
      <c r="C62" s="248">
        <v>0</v>
      </c>
      <c r="D62" s="248">
        <v>4</v>
      </c>
      <c r="E62" s="38" t="s">
        <v>54</v>
      </c>
      <c r="F62" s="38" t="s">
        <v>352</v>
      </c>
      <c r="G62" s="39" t="s">
        <v>81</v>
      </c>
      <c r="H62" s="40">
        <v>6.84</v>
      </c>
      <c r="I62" s="39">
        <v>5</v>
      </c>
      <c r="J62" s="41">
        <v>187.75</v>
      </c>
      <c r="K62" s="42"/>
      <c r="L62" s="43">
        <f t="shared" si="0"/>
        <v>1284.21</v>
      </c>
      <c r="M62" s="43">
        <f t="shared" si="1"/>
        <v>0</v>
      </c>
      <c r="N62" s="44">
        <f t="shared" si="2"/>
        <v>0</v>
      </c>
      <c r="O62" s="43">
        <f t="shared" ref="O62" si="56">ROUND(M62*SVS_UR_1_1,2)</f>
        <v>0</v>
      </c>
      <c r="P62" s="41">
        <f t="shared" si="9"/>
        <v>1</v>
      </c>
      <c r="Q62" s="42"/>
      <c r="R62" s="43">
        <f t="shared" si="5"/>
        <v>6.84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>
      <c r="A63" s="37">
        <f>MAX($A$11:A62)+1</f>
        <v>53</v>
      </c>
      <c r="B63" s="38" t="s">
        <v>405</v>
      </c>
      <c r="C63" s="248">
        <v>0</v>
      </c>
      <c r="D63" s="248">
        <v>3</v>
      </c>
      <c r="E63" s="38" t="s">
        <v>146</v>
      </c>
      <c r="F63" s="38" t="s">
        <v>69</v>
      </c>
      <c r="G63" s="39" t="s">
        <v>88</v>
      </c>
      <c r="H63" s="40">
        <v>5.27</v>
      </c>
      <c r="I63" s="39">
        <v>5</v>
      </c>
      <c r="J63" s="41">
        <v>187.75</v>
      </c>
      <c r="K63" s="42"/>
      <c r="L63" s="43">
        <f t="shared" si="0"/>
        <v>989.44249999999988</v>
      </c>
      <c r="M63" s="43">
        <f t="shared" si="1"/>
        <v>0</v>
      </c>
      <c r="N63" s="44">
        <f t="shared" si="2"/>
        <v>0</v>
      </c>
      <c r="O63" s="43">
        <f t="shared" ref="O63" si="57">ROUND(M63*SVS_UR_1_1,2)</f>
        <v>0</v>
      </c>
      <c r="P63" s="41">
        <f t="shared" si="9"/>
        <v>1</v>
      </c>
      <c r="Q63" s="42"/>
      <c r="R63" s="43">
        <f t="shared" si="5"/>
        <v>5.27</v>
      </c>
      <c r="S63" s="43">
        <f t="shared" si="6"/>
        <v>0</v>
      </c>
      <c r="T63" s="44">
        <f t="shared" si="7"/>
        <v>0</v>
      </c>
      <c r="U63" s="43" cm="1">
        <f t="array" ref="U63">ROUND(S63*SVS_GrR_1_1,2)</f>
        <v>0</v>
      </c>
    </row>
    <row r="64" spans="1:21" s="45" customFormat="1">
      <c r="A64" s="37">
        <f>MAX($A$11:A63)+1</f>
        <v>54</v>
      </c>
      <c r="B64" s="38" t="s">
        <v>405</v>
      </c>
      <c r="C64" s="248">
        <v>0</v>
      </c>
      <c r="D64" s="248">
        <v>2</v>
      </c>
      <c r="E64" s="38" t="s">
        <v>147</v>
      </c>
      <c r="F64" s="38" t="s">
        <v>352</v>
      </c>
      <c r="G64" s="39" t="s">
        <v>42</v>
      </c>
      <c r="H64" s="40">
        <v>3.58</v>
      </c>
      <c r="I64" s="39">
        <v>0.23</v>
      </c>
      <c r="J64" s="41">
        <v>12</v>
      </c>
      <c r="K64" s="42"/>
      <c r="L64" s="43">
        <f t="shared" si="0"/>
        <v>42.96</v>
      </c>
      <c r="M64" s="43">
        <f t="shared" si="1"/>
        <v>0</v>
      </c>
      <c r="N64" s="44">
        <f t="shared" si="2"/>
        <v>0</v>
      </c>
      <c r="O64" s="43">
        <f t="shared" ref="O64" si="58">ROUND(M64*SVS_UR_1_1,2)</f>
        <v>0</v>
      </c>
      <c r="P64" s="138"/>
      <c r="Q64" s="138"/>
      <c r="R64" s="138"/>
      <c r="S64" s="138"/>
      <c r="T64" s="138"/>
      <c r="U64" s="138"/>
    </row>
    <row r="65" spans="1:21" s="45" customFormat="1">
      <c r="A65" s="37">
        <f>MAX($A$11:A64)+1</f>
        <v>55</v>
      </c>
      <c r="B65" s="38" t="s">
        <v>405</v>
      </c>
      <c r="C65" s="248">
        <v>0</v>
      </c>
      <c r="D65" s="248">
        <v>1</v>
      </c>
      <c r="E65" s="38" t="s">
        <v>147</v>
      </c>
      <c r="F65" s="38" t="s">
        <v>103</v>
      </c>
      <c r="G65" s="39" t="s">
        <v>42</v>
      </c>
      <c r="H65" s="40">
        <v>3.34</v>
      </c>
      <c r="I65" s="39">
        <v>0.23</v>
      </c>
      <c r="J65" s="41">
        <v>12</v>
      </c>
      <c r="K65" s="42"/>
      <c r="L65" s="43">
        <f t="shared" si="0"/>
        <v>40.08</v>
      </c>
      <c r="M65" s="43">
        <f t="shared" si="1"/>
        <v>0</v>
      </c>
      <c r="N65" s="44">
        <f t="shared" si="2"/>
        <v>0</v>
      </c>
      <c r="O65" s="43">
        <f t="shared" ref="O65" si="59">ROUND(M65*SVS_UR_1_1,2)</f>
        <v>0</v>
      </c>
      <c r="P65" s="138"/>
      <c r="Q65" s="138"/>
      <c r="R65" s="138"/>
      <c r="S65" s="138"/>
      <c r="T65" s="138"/>
      <c r="U65" s="138"/>
    </row>
    <row r="66" spans="1:21" s="45" customFormat="1">
      <c r="A66" s="37">
        <f>MAX($A$11:A65)+1</f>
        <v>56</v>
      </c>
      <c r="B66" s="38" t="s">
        <v>405</v>
      </c>
      <c r="C66" s="248">
        <v>0</v>
      </c>
      <c r="D66" s="248">
        <v>61</v>
      </c>
      <c r="E66" s="38" t="s">
        <v>84</v>
      </c>
      <c r="F66" s="38" t="s">
        <v>71</v>
      </c>
      <c r="G66" s="39" t="s">
        <v>83</v>
      </c>
      <c r="H66" s="40">
        <v>1.75</v>
      </c>
      <c r="I66" s="39">
        <v>5</v>
      </c>
      <c r="J66" s="41">
        <v>187.75</v>
      </c>
      <c r="K66" s="42"/>
      <c r="L66" s="43">
        <f t="shared" si="0"/>
        <v>328.5625</v>
      </c>
      <c r="M66" s="43">
        <f t="shared" si="1"/>
        <v>0</v>
      </c>
      <c r="N66" s="44">
        <f t="shared" si="2"/>
        <v>0</v>
      </c>
      <c r="O66" s="43">
        <f t="shared" ref="O66" si="60">ROUND(M66*SVS_UR_1_1,2)</f>
        <v>0</v>
      </c>
      <c r="P66" s="41">
        <f t="shared" si="9"/>
        <v>1</v>
      </c>
      <c r="Q66" s="42"/>
      <c r="R66" s="43">
        <f t="shared" si="5"/>
        <v>1.75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>
      <c r="A67" s="37">
        <f>MAX($A$11:A66)+1</f>
        <v>57</v>
      </c>
      <c r="B67" s="38" t="s">
        <v>405</v>
      </c>
      <c r="C67" s="248">
        <v>0</v>
      </c>
      <c r="D67" s="248">
        <v>60</v>
      </c>
      <c r="E67" s="38" t="s">
        <v>84</v>
      </c>
      <c r="F67" s="38" t="s">
        <v>71</v>
      </c>
      <c r="G67" s="39" t="s">
        <v>83</v>
      </c>
      <c r="H67" s="40">
        <v>1.75</v>
      </c>
      <c r="I67" s="39">
        <v>5</v>
      </c>
      <c r="J67" s="41">
        <v>187.75</v>
      </c>
      <c r="K67" s="42"/>
      <c r="L67" s="43">
        <f t="shared" si="0"/>
        <v>328.5625</v>
      </c>
      <c r="M67" s="43">
        <f t="shared" si="1"/>
        <v>0</v>
      </c>
      <c r="N67" s="44">
        <f t="shared" si="2"/>
        <v>0</v>
      </c>
      <c r="O67" s="43">
        <f t="shared" ref="O67" si="61">ROUND(M67*SVS_UR_1_1,2)</f>
        <v>0</v>
      </c>
      <c r="P67" s="41">
        <f t="shared" si="9"/>
        <v>1</v>
      </c>
      <c r="Q67" s="42"/>
      <c r="R67" s="43">
        <f t="shared" si="5"/>
        <v>1.75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>
      <c r="A68" s="37">
        <f>MAX($A$11:A67)+1</f>
        <v>58</v>
      </c>
      <c r="B68" s="38" t="s">
        <v>405</v>
      </c>
      <c r="C68" s="248">
        <v>0</v>
      </c>
      <c r="D68" s="248">
        <v>59</v>
      </c>
      <c r="E68" s="38" t="s">
        <v>84</v>
      </c>
      <c r="F68" s="38" t="s">
        <v>71</v>
      </c>
      <c r="G68" s="39" t="s">
        <v>83</v>
      </c>
      <c r="H68" s="40">
        <v>1.75</v>
      </c>
      <c r="I68" s="39">
        <v>5</v>
      </c>
      <c r="J68" s="41">
        <v>187.75</v>
      </c>
      <c r="K68" s="42"/>
      <c r="L68" s="43">
        <f t="shared" si="0"/>
        <v>328.5625</v>
      </c>
      <c r="M68" s="43">
        <f t="shared" si="1"/>
        <v>0</v>
      </c>
      <c r="N68" s="44">
        <f t="shared" si="2"/>
        <v>0</v>
      </c>
      <c r="O68" s="43">
        <f t="shared" ref="O68" si="62">ROUND(M68*SVS_UR_1_1,2)</f>
        <v>0</v>
      </c>
      <c r="P68" s="41">
        <f t="shared" si="9"/>
        <v>1</v>
      </c>
      <c r="Q68" s="42"/>
      <c r="R68" s="43">
        <f t="shared" si="5"/>
        <v>1.75</v>
      </c>
      <c r="S68" s="43">
        <f t="shared" si="6"/>
        <v>0</v>
      </c>
      <c r="T68" s="44">
        <f t="shared" si="7"/>
        <v>0</v>
      </c>
      <c r="U68" s="43" cm="1">
        <f t="array" ref="U68">ROUND(S68*SVS_GrR_1_1,2)</f>
        <v>0</v>
      </c>
    </row>
    <row r="69" spans="1:21" s="45" customFormat="1">
      <c r="A69" s="37">
        <f>MAX($A$11:A68)+1</f>
        <v>59</v>
      </c>
      <c r="B69" s="38" t="s">
        <v>405</v>
      </c>
      <c r="C69" s="248">
        <v>0</v>
      </c>
      <c r="D69" s="248">
        <v>58</v>
      </c>
      <c r="E69" s="38" t="s">
        <v>84</v>
      </c>
      <c r="F69" s="38" t="s">
        <v>71</v>
      </c>
      <c r="G69" s="39" t="s">
        <v>83</v>
      </c>
      <c r="H69" s="40">
        <v>2.14</v>
      </c>
      <c r="I69" s="39">
        <v>5</v>
      </c>
      <c r="J69" s="41">
        <v>187.75</v>
      </c>
      <c r="K69" s="42"/>
      <c r="L69" s="43">
        <f t="shared" si="0"/>
        <v>401.78500000000003</v>
      </c>
      <c r="M69" s="43">
        <f t="shared" si="1"/>
        <v>0</v>
      </c>
      <c r="N69" s="44">
        <f t="shared" si="2"/>
        <v>0</v>
      </c>
      <c r="O69" s="43">
        <f t="shared" ref="O69" si="63">ROUND(M69*SVS_UR_1_1,2)</f>
        <v>0</v>
      </c>
      <c r="P69" s="41">
        <f t="shared" si="9"/>
        <v>1</v>
      </c>
      <c r="Q69" s="42"/>
      <c r="R69" s="43">
        <f t="shared" si="5"/>
        <v>2.14</v>
      </c>
      <c r="S69" s="43">
        <f t="shared" si="6"/>
        <v>0</v>
      </c>
      <c r="T69" s="44">
        <f t="shared" si="7"/>
        <v>0</v>
      </c>
      <c r="U69" s="43" cm="1">
        <f t="array" ref="U69">ROUND(S69*SVS_GrR_1_1,2)</f>
        <v>0</v>
      </c>
    </row>
    <row r="70" spans="1:21" s="45" customFormat="1">
      <c r="A70" s="37">
        <f>MAX($A$11:A69)+1</f>
        <v>60</v>
      </c>
      <c r="B70" s="38" t="s">
        <v>405</v>
      </c>
      <c r="C70" s="248">
        <v>1</v>
      </c>
      <c r="D70" s="248">
        <v>2</v>
      </c>
      <c r="E70" s="38" t="s">
        <v>413</v>
      </c>
      <c r="F70" s="38" t="s">
        <v>71</v>
      </c>
      <c r="G70" s="39" t="s">
        <v>305</v>
      </c>
      <c r="H70" s="40">
        <v>31.95</v>
      </c>
      <c r="I70" s="39">
        <v>5</v>
      </c>
      <c r="J70" s="41">
        <v>187.75</v>
      </c>
      <c r="K70" s="42"/>
      <c r="L70" s="43">
        <f t="shared" si="0"/>
        <v>5998.6125000000002</v>
      </c>
      <c r="M70" s="43">
        <f t="shared" si="1"/>
        <v>0</v>
      </c>
      <c r="N70" s="44">
        <f t="shared" si="2"/>
        <v>0</v>
      </c>
      <c r="O70" s="43">
        <f t="shared" ref="O70" si="64">ROUND(M70*SVS_UR_1_1,2)</f>
        <v>0</v>
      </c>
      <c r="P70" s="41">
        <f t="shared" si="9"/>
        <v>1</v>
      </c>
      <c r="Q70" s="42"/>
      <c r="R70" s="43">
        <f t="shared" si="5"/>
        <v>31.95</v>
      </c>
      <c r="S70" s="43">
        <f t="shared" si="6"/>
        <v>0</v>
      </c>
      <c r="T70" s="44">
        <f t="shared" si="7"/>
        <v>0</v>
      </c>
      <c r="U70" s="43" cm="1">
        <f t="array" ref="U70">ROUND(S70*SVS_GrR_1_1,2)</f>
        <v>0</v>
      </c>
    </row>
    <row r="71" spans="1:21" s="45" customFormat="1">
      <c r="A71" s="37">
        <f>MAX($A$11:A70)+1</f>
        <v>61</v>
      </c>
      <c r="B71" s="38" t="s">
        <v>405</v>
      </c>
      <c r="C71" s="248">
        <v>1</v>
      </c>
      <c r="D71" s="248">
        <v>1</v>
      </c>
      <c r="E71" s="38" t="s">
        <v>142</v>
      </c>
      <c r="F71" s="38" t="s">
        <v>71</v>
      </c>
      <c r="G71" s="39" t="s">
        <v>83</v>
      </c>
      <c r="H71" s="40">
        <v>4.46</v>
      </c>
      <c r="I71" s="39">
        <v>3</v>
      </c>
      <c r="J71" s="41">
        <v>112.65</v>
      </c>
      <c r="K71" s="42"/>
      <c r="L71" s="43">
        <f t="shared" si="0"/>
        <v>502.41900000000004</v>
      </c>
      <c r="M71" s="43">
        <f t="shared" si="1"/>
        <v>0</v>
      </c>
      <c r="N71" s="44">
        <f t="shared" si="2"/>
        <v>0</v>
      </c>
      <c r="O71" s="43">
        <f t="shared" ref="O71" si="65">ROUND(M71*SVS_UR_1_1,2)</f>
        <v>0</v>
      </c>
      <c r="P71" s="41">
        <f t="shared" si="9"/>
        <v>1</v>
      </c>
      <c r="Q71" s="42"/>
      <c r="R71" s="43">
        <f t="shared" si="5"/>
        <v>4.46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>
      <c r="A72" s="195"/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</row>
    <row r="73" spans="1:21">
      <c r="I73" s="98"/>
      <c r="L73" s="49"/>
    </row>
    <row r="74" spans="1:21">
      <c r="A74" s="52"/>
      <c r="B74" s="53"/>
      <c r="C74" s="54" t="str">
        <f>"weil "&amp;COUNTA($A:$A)-SUBTOTAL(103,$A:$A)&amp;" Zeile(n) Ausgeblendet"</f>
        <v>weil 0 Zeile(n) Ausgeblendet</v>
      </c>
      <c r="D74" s="53" t="str">
        <f>"oder Abgefiltert sind, Teilsummen:"</f>
        <v>oder Abgefiltert sind, Teilsummen:</v>
      </c>
      <c r="E74" s="54"/>
      <c r="F74" s="54"/>
      <c r="G74" s="55"/>
      <c r="H74" s="56">
        <f>SUBTOTAL(109,H11:H71)</f>
        <v>2150.2499999999995</v>
      </c>
      <c r="I74" s="101"/>
      <c r="J74" s="96" t="s">
        <v>938</v>
      </c>
      <c r="K74" s="57">
        <f>SUBTOTAL(103,I11:I71)</f>
        <v>59</v>
      </c>
      <c r="L74" s="56">
        <f>SUBTOTAL(109,L11:L71)</f>
        <v>349169.93420000008</v>
      </c>
      <c r="M74" s="56">
        <f>SUBTOTAL(109,M11:M71)</f>
        <v>0</v>
      </c>
      <c r="N74" s="58"/>
      <c r="O74" s="56">
        <f>SUBTOTAL(109,O11:O71)</f>
        <v>0</v>
      </c>
    </row>
    <row r="75" spans="1:21">
      <c r="H75" s="59"/>
      <c r="I75" s="98"/>
      <c r="L75" s="49"/>
    </row>
    <row r="76" spans="1:21">
      <c r="A76" s="60" t="s">
        <v>23</v>
      </c>
      <c r="B76" s="60"/>
      <c r="C76" s="61"/>
      <c r="D76" s="62"/>
      <c r="E76" s="62"/>
      <c r="F76" s="63"/>
      <c r="G76" s="64"/>
      <c r="H76" s="65"/>
      <c r="I76" s="99"/>
      <c r="J76" s="99"/>
      <c r="K76" s="65"/>
      <c r="L76" s="65"/>
      <c r="M76" s="65"/>
      <c r="N76" s="65"/>
      <c r="O76" s="65"/>
    </row>
    <row r="77" spans="1:21" ht="6" customHeight="1">
      <c r="A77" s="60"/>
      <c r="B77" s="60"/>
      <c r="C77" s="61"/>
      <c r="D77" s="62"/>
      <c r="E77" s="62"/>
      <c r="F77" s="63"/>
      <c r="G77" s="64"/>
      <c r="H77" s="65"/>
      <c r="I77" s="99"/>
      <c r="J77" s="99"/>
      <c r="K77" s="65"/>
      <c r="L77" s="65"/>
      <c r="M77" s="65"/>
      <c r="N77" s="65"/>
      <c r="O77" s="65"/>
    </row>
    <row r="78" spans="1:21">
      <c r="A78" s="47" t="s">
        <v>24</v>
      </c>
      <c r="B78" s="47" t="s">
        <v>25</v>
      </c>
      <c r="D78" s="29" t="s">
        <v>26</v>
      </c>
      <c r="E78" s="66" t="s">
        <v>27</v>
      </c>
      <c r="J78" s="29"/>
      <c r="K78" s="49"/>
      <c r="L78" s="49"/>
      <c r="M78" s="49"/>
      <c r="N78" s="49"/>
      <c r="O78" s="49"/>
    </row>
    <row r="79" spans="1:21">
      <c r="A79" s="47" t="s">
        <v>12</v>
      </c>
      <c r="B79" s="47" t="s">
        <v>28</v>
      </c>
      <c r="D79" s="29" t="s">
        <v>29</v>
      </c>
      <c r="E79" s="66" t="s">
        <v>30</v>
      </c>
      <c r="J79" s="29"/>
      <c r="K79" s="49"/>
      <c r="L79" s="49"/>
      <c r="M79" s="49"/>
      <c r="N79" s="49"/>
      <c r="O79" s="49"/>
    </row>
    <row r="80" spans="1:21">
      <c r="A80" s="47" t="s">
        <v>31</v>
      </c>
      <c r="B80" s="47" t="s">
        <v>32</v>
      </c>
      <c r="D80" s="62" t="s">
        <v>48</v>
      </c>
      <c r="E80" s="67" t="s">
        <v>49</v>
      </c>
      <c r="J80" s="29"/>
      <c r="K80" s="49"/>
      <c r="L80" s="49"/>
      <c r="M80" s="49"/>
      <c r="N80" s="49"/>
      <c r="O80" s="49"/>
    </row>
    <row r="81" spans="1:15">
      <c r="A81" s="47" t="s">
        <v>33</v>
      </c>
      <c r="B81" s="47" t="s">
        <v>34</v>
      </c>
      <c r="D81" s="68" t="s">
        <v>35</v>
      </c>
      <c r="E81" s="48" t="s">
        <v>36</v>
      </c>
      <c r="J81" s="29"/>
      <c r="K81" s="49"/>
      <c r="L81" s="49"/>
      <c r="M81" s="49"/>
      <c r="N81" s="49"/>
      <c r="O81" s="49"/>
    </row>
    <row r="82" spans="1:15">
      <c r="J82" s="29"/>
      <c r="K82" s="49"/>
      <c r="L82" s="49"/>
      <c r="M82" s="49"/>
      <c r="N82" s="49"/>
      <c r="O82" s="49"/>
    </row>
    <row r="83" spans="1:15">
      <c r="I83" s="97"/>
      <c r="J83" s="97"/>
      <c r="K83" s="24"/>
      <c r="L83" s="24"/>
      <c r="M83" s="24"/>
      <c r="N83" s="24"/>
      <c r="O83" s="24"/>
    </row>
  </sheetData>
  <sheetProtection algorithmName="SHA-512" hashValue="uKDGXV3AjNyHMB35Pz7uhsrso4Srr3lq7Aftrj8D4H0ZAWs8CuUw4Fk3CHsudetlgI61F7LRSgbouGoa0PDF7w==" saltValue="FSVzGnhK7BVmIjZsaQ5e2g==" spinCount="100000" sheet="1" objects="1" scenarios="1" formatColumns="0" formatRows="0" autoFilter="0"/>
  <autoFilter ref="A9:U71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77" priority="3">
      <formula>$A$1&lt;&gt;""</formula>
    </cfRule>
  </conditionalFormatting>
  <conditionalFormatting sqref="A74:O74">
    <cfRule type="expression" dxfId="276" priority="2">
      <formula>IF(SUBTOTAL(103,$A:$A)=COUNTA($A:$A),TRUE,FALSE)</formula>
    </cfRule>
  </conditionalFormatting>
  <conditionalFormatting sqref="B11:I52 B53:H53 B54:I60 B61:H61 B62:I71">
    <cfRule type="expression" dxfId="275" priority="4">
      <formula>AND(NOT(ISBLANK($E$8)),SEARCH($E$8,$B11&amp;$C11&amp;$D11&amp;$E11&amp;$F11&amp;$G11&amp;$H11))</formula>
    </cfRule>
    <cfRule type="expression" dxfId="274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73" priority="1">
      <formula>F4&lt;&gt;""</formula>
    </cfRule>
  </conditionalFormatting>
  <conditionalFormatting sqref="K4">
    <cfRule type="expression" dxfId="272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39-D7D9-4676-8548-2DA024026658}">
  <sheetPr>
    <tabColor theme="6" tint="0.59999389629810485"/>
    <pageSetUpPr fitToPage="1"/>
  </sheetPr>
  <dimension ref="A1:U85"/>
  <sheetViews>
    <sheetView showGridLines="0" zoomScaleNormal="100" workbookViewId="0">
      <pane ySplit="10" topLeftCell="A11" activePane="bottomLeft" state="frozen"/>
      <selection activeCell="F38" sqref="F37:F38"/>
      <selection pane="bottomLeft" activeCell="E13" sqref="E13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IF(OR(COUNTIF(K11:K73,"&gt;0")&lt;&gt;COUNT(I11:I73),$O$5=""),"Das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414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918</v>
      </c>
      <c r="C5" s="241"/>
      <c r="D5" s="205" t="s">
        <v>46</v>
      </c>
      <c r="E5" s="209" t="str" cm="1">
        <f t="array" aca="1" ref="E5" ca="1">MID(CELL("dateiname",A2),FIND("]",CELL("dateiname",A2))+7,2)</f>
        <v>5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230</v>
      </c>
      <c r="P6" s="227"/>
      <c r="Q6" s="227"/>
      <c r="R6" s="227"/>
      <c r="S6" s="227"/>
      <c r="T6" s="224" t="s">
        <v>376</v>
      </c>
      <c r="U6" s="225">
        <v>16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COUNTA(I11:I73)</f>
        <v>56</v>
      </c>
      <c r="P7" s="227"/>
      <c r="Q7" s="227"/>
      <c r="R7" s="227"/>
      <c r="S7" s="227"/>
      <c r="T7" s="226" t="s">
        <v>329</v>
      </c>
      <c r="U7" s="229">
        <f>COUNTA(P11:P73)</f>
        <v>52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SUM(H11:H73)</f>
        <v>2236.4800000000005</v>
      </c>
      <c r="I10" s="201"/>
      <c r="J10" s="200" t="s">
        <v>59</v>
      </c>
      <c r="K10" s="202">
        <f>IFERROR(L10/M10,0)</f>
        <v>0</v>
      </c>
      <c r="L10" s="203">
        <f>SUM(L11:L73)</f>
        <v>355094.26149999973</v>
      </c>
      <c r="M10" s="203">
        <f>SUM(M11:M73)</f>
        <v>0</v>
      </c>
      <c r="N10" s="199"/>
      <c r="O10" s="203">
        <f>SUM(O11:O73)</f>
        <v>0</v>
      </c>
      <c r="P10" s="200" t="s">
        <v>59</v>
      </c>
      <c r="Q10" s="202">
        <f>IFERROR(R10/S10,0)</f>
        <v>0</v>
      </c>
      <c r="R10" s="203">
        <f>SUM(R11:R73)</f>
        <v>1980.4400000000007</v>
      </c>
      <c r="S10" s="203">
        <f>SUM(S11:S73)</f>
        <v>0</v>
      </c>
      <c r="T10" s="199"/>
      <c r="U10" s="203">
        <f>SUM(U11:U73)</f>
        <v>0</v>
      </c>
    </row>
    <row r="11" spans="1:21" s="45" customFormat="1">
      <c r="A11" s="37">
        <v>1</v>
      </c>
      <c r="B11" s="38" t="s">
        <v>414</v>
      </c>
      <c r="C11" s="248">
        <v>0</v>
      </c>
      <c r="D11" s="248">
        <v>38</v>
      </c>
      <c r="E11" s="38" t="s">
        <v>940</v>
      </c>
      <c r="F11" s="38" t="s">
        <v>230</v>
      </c>
      <c r="G11" s="39" t="s">
        <v>305</v>
      </c>
      <c r="H11" s="40">
        <v>1189.72</v>
      </c>
      <c r="I11" s="39">
        <v>5</v>
      </c>
      <c r="J11" s="41">
        <v>187.75</v>
      </c>
      <c r="K11" s="42"/>
      <c r="L11" s="43">
        <f t="shared" ref="L11:L72" si="0">H11*J11</f>
        <v>223369.93</v>
      </c>
      <c r="M11" s="43">
        <f t="shared" ref="M11:M72" si="1">IFERROR(L11/K11,0)</f>
        <v>0</v>
      </c>
      <c r="N11" s="44">
        <f t="shared" ref="N11:N72" si="2">IF(O11&gt;0,O11/J11,0)</f>
        <v>0</v>
      </c>
      <c r="O11" s="43">
        <f t="shared" ref="O11" si="3">ROUND(M11*SVS_UR_1_1,2)</f>
        <v>0</v>
      </c>
      <c r="P11" s="41">
        <f t="shared" ref="P11:P73" si="4">IF(I11&gt;=1,1,0)</f>
        <v>1</v>
      </c>
      <c r="Q11" s="42"/>
      <c r="R11" s="43">
        <f t="shared" ref="R11:R72" si="5">H11*P11</f>
        <v>1189.72</v>
      </c>
      <c r="S11" s="43">
        <f t="shared" ref="S11:S72" si="6">IFERROR(R11/Q11,0)</f>
        <v>0</v>
      </c>
      <c r="T11" s="44">
        <f t="shared" ref="T11:T72" si="7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38" t="s">
        <v>414</v>
      </c>
      <c r="C12" s="248">
        <v>0</v>
      </c>
      <c r="D12" s="248">
        <v>37</v>
      </c>
      <c r="E12" s="38" t="s">
        <v>244</v>
      </c>
      <c r="F12" s="38" t="s">
        <v>73</v>
      </c>
      <c r="G12" s="39" t="s">
        <v>41</v>
      </c>
      <c r="H12" s="40">
        <v>28.14</v>
      </c>
      <c r="I12" s="39">
        <v>2</v>
      </c>
      <c r="J12" s="41">
        <v>75.099999999999994</v>
      </c>
      <c r="K12" s="42"/>
      <c r="L12" s="43">
        <f t="shared" si="0"/>
        <v>2113.3139999999999</v>
      </c>
      <c r="M12" s="43">
        <f t="shared" si="1"/>
        <v>0</v>
      </c>
      <c r="N12" s="44">
        <f t="shared" si="2"/>
        <v>0</v>
      </c>
      <c r="O12" s="43">
        <f t="shared" ref="O12" si="8">ROUND(M12*SVS_UR_1_1,2)</f>
        <v>0</v>
      </c>
      <c r="P12" s="41">
        <f t="shared" si="4"/>
        <v>1</v>
      </c>
      <c r="Q12" s="42"/>
      <c r="R12" s="43">
        <f t="shared" si="5"/>
        <v>28.14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38" t="s">
        <v>414</v>
      </c>
      <c r="C13" s="248">
        <v>0</v>
      </c>
      <c r="D13" s="248">
        <v>36</v>
      </c>
      <c r="E13" s="38" t="s">
        <v>244</v>
      </c>
      <c r="F13" s="38" t="s">
        <v>73</v>
      </c>
      <c r="G13" s="39" t="s">
        <v>41</v>
      </c>
      <c r="H13" s="40">
        <v>28.14</v>
      </c>
      <c r="I13" s="39">
        <v>2</v>
      </c>
      <c r="J13" s="41">
        <v>75.099999999999994</v>
      </c>
      <c r="K13" s="42"/>
      <c r="L13" s="43">
        <f t="shared" si="0"/>
        <v>2113.3139999999999</v>
      </c>
      <c r="M13" s="43">
        <f t="shared" si="1"/>
        <v>0</v>
      </c>
      <c r="N13" s="44">
        <f t="shared" si="2"/>
        <v>0</v>
      </c>
      <c r="O13" s="43">
        <f t="shared" ref="O13" si="9">ROUND(M13*SVS_UR_1_1,2)</f>
        <v>0</v>
      </c>
      <c r="P13" s="41">
        <f t="shared" si="4"/>
        <v>1</v>
      </c>
      <c r="Q13" s="42"/>
      <c r="R13" s="43">
        <f t="shared" si="5"/>
        <v>28.14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>
      <c r="A14" s="37">
        <f>MAX($A$11:A13)+1</f>
        <v>4</v>
      </c>
      <c r="B14" s="38" t="s">
        <v>414</v>
      </c>
      <c r="C14" s="248">
        <v>0</v>
      </c>
      <c r="D14" s="248">
        <v>35</v>
      </c>
      <c r="E14" s="38" t="s">
        <v>84</v>
      </c>
      <c r="F14" s="38" t="s">
        <v>415</v>
      </c>
      <c r="G14" s="39" t="s">
        <v>83</v>
      </c>
      <c r="H14" s="40">
        <v>1.79</v>
      </c>
      <c r="I14" s="39">
        <v>5</v>
      </c>
      <c r="J14" s="41">
        <v>187.75</v>
      </c>
      <c r="K14" s="42"/>
      <c r="L14" s="43">
        <f t="shared" si="0"/>
        <v>336.07249999999999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4"/>
        <v>1</v>
      </c>
      <c r="Q14" s="42"/>
      <c r="R14" s="43">
        <f t="shared" si="5"/>
        <v>1.79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38" t="s">
        <v>414</v>
      </c>
      <c r="C15" s="248">
        <v>0</v>
      </c>
      <c r="D15" s="248">
        <v>34</v>
      </c>
      <c r="E15" s="38" t="s">
        <v>84</v>
      </c>
      <c r="F15" s="38" t="s">
        <v>415</v>
      </c>
      <c r="G15" s="39" t="s">
        <v>83</v>
      </c>
      <c r="H15" s="40">
        <v>1.79</v>
      </c>
      <c r="I15" s="39">
        <v>5</v>
      </c>
      <c r="J15" s="41">
        <v>187.75</v>
      </c>
      <c r="K15" s="42"/>
      <c r="L15" s="43">
        <f t="shared" si="0"/>
        <v>336.07249999999999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4"/>
        <v>1</v>
      </c>
      <c r="Q15" s="42"/>
      <c r="R15" s="43">
        <f t="shared" si="5"/>
        <v>1.79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38" t="s">
        <v>414</v>
      </c>
      <c r="C16" s="248">
        <v>0</v>
      </c>
      <c r="D16" s="248">
        <v>33</v>
      </c>
      <c r="E16" s="38" t="s">
        <v>84</v>
      </c>
      <c r="F16" s="38" t="s">
        <v>415</v>
      </c>
      <c r="G16" s="39" t="s">
        <v>83</v>
      </c>
      <c r="H16" s="40">
        <v>1.79</v>
      </c>
      <c r="I16" s="39">
        <v>5</v>
      </c>
      <c r="J16" s="41">
        <v>187.75</v>
      </c>
      <c r="K16" s="42"/>
      <c r="L16" s="43">
        <f t="shared" si="0"/>
        <v>336.07249999999999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4"/>
        <v>1</v>
      </c>
      <c r="Q16" s="42"/>
      <c r="R16" s="43">
        <f t="shared" si="5"/>
        <v>1.79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38" t="s">
        <v>414</v>
      </c>
      <c r="C17" s="248">
        <v>0</v>
      </c>
      <c r="D17" s="248">
        <v>32</v>
      </c>
      <c r="E17" s="38" t="s">
        <v>82</v>
      </c>
      <c r="F17" s="38" t="s">
        <v>415</v>
      </c>
      <c r="G17" s="39" t="s">
        <v>81</v>
      </c>
      <c r="H17" s="40">
        <v>89.63</v>
      </c>
      <c r="I17" s="39">
        <v>5</v>
      </c>
      <c r="J17" s="41">
        <v>187.75</v>
      </c>
      <c r="K17" s="42"/>
      <c r="L17" s="43">
        <f t="shared" si="0"/>
        <v>16828.032499999998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4"/>
        <v>1</v>
      </c>
      <c r="Q17" s="42"/>
      <c r="R17" s="43">
        <f t="shared" si="5"/>
        <v>89.63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38" t="s">
        <v>414</v>
      </c>
      <c r="C18" s="248">
        <v>0</v>
      </c>
      <c r="D18" s="248">
        <v>31</v>
      </c>
      <c r="E18" s="38" t="s">
        <v>84</v>
      </c>
      <c r="F18" s="38" t="s">
        <v>415</v>
      </c>
      <c r="G18" s="39" t="s">
        <v>83</v>
      </c>
      <c r="H18" s="40">
        <v>3.67</v>
      </c>
      <c r="I18" s="39">
        <v>5</v>
      </c>
      <c r="J18" s="41">
        <v>187.75</v>
      </c>
      <c r="K18" s="42"/>
      <c r="L18" s="43">
        <f t="shared" si="0"/>
        <v>689.04250000000002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4"/>
        <v>1</v>
      </c>
      <c r="Q18" s="42"/>
      <c r="R18" s="43">
        <f t="shared" si="5"/>
        <v>3.67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>
      <c r="A19" s="37">
        <f>MAX($A$11:A18)+1</f>
        <v>9</v>
      </c>
      <c r="B19" s="38" t="s">
        <v>414</v>
      </c>
      <c r="C19" s="248">
        <v>0</v>
      </c>
      <c r="D19" s="248">
        <v>30</v>
      </c>
      <c r="E19" s="38" t="s">
        <v>86</v>
      </c>
      <c r="F19" s="38"/>
      <c r="G19" s="39" t="s">
        <v>85</v>
      </c>
      <c r="H19" s="40">
        <v>3.08</v>
      </c>
      <c r="I19" s="39">
        <v>5</v>
      </c>
      <c r="J19" s="41">
        <v>187.75</v>
      </c>
      <c r="K19" s="42"/>
      <c r="L19" s="43">
        <f t="shared" si="0"/>
        <v>578.27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4"/>
        <v>1</v>
      </c>
      <c r="Q19" s="42"/>
      <c r="R19" s="43">
        <f t="shared" si="5"/>
        <v>3.08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38" t="s">
        <v>414</v>
      </c>
      <c r="C20" s="248">
        <v>0</v>
      </c>
      <c r="D20" s="248">
        <v>29</v>
      </c>
      <c r="E20" s="38" t="s">
        <v>84</v>
      </c>
      <c r="F20" s="38" t="s">
        <v>415</v>
      </c>
      <c r="G20" s="39" t="s">
        <v>83</v>
      </c>
      <c r="H20" s="40">
        <v>5.33</v>
      </c>
      <c r="I20" s="39">
        <v>5</v>
      </c>
      <c r="J20" s="41">
        <v>187.75</v>
      </c>
      <c r="K20" s="42"/>
      <c r="L20" s="43">
        <f t="shared" si="0"/>
        <v>1000.7075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4"/>
        <v>1</v>
      </c>
      <c r="Q20" s="42"/>
      <c r="R20" s="43">
        <f t="shared" si="5"/>
        <v>5.33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38" t="s">
        <v>414</v>
      </c>
      <c r="C21" s="248">
        <v>0</v>
      </c>
      <c r="D21" s="248">
        <v>28</v>
      </c>
      <c r="E21" s="38" t="s">
        <v>82</v>
      </c>
      <c r="F21" s="38" t="s">
        <v>415</v>
      </c>
      <c r="G21" s="39" t="s">
        <v>81</v>
      </c>
      <c r="H21" s="40">
        <v>21.59</v>
      </c>
      <c r="I21" s="39">
        <v>5</v>
      </c>
      <c r="J21" s="41">
        <v>187.75</v>
      </c>
      <c r="K21" s="42"/>
      <c r="L21" s="43">
        <f t="shared" si="0"/>
        <v>4053.5225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4"/>
        <v>1</v>
      </c>
      <c r="Q21" s="42"/>
      <c r="R21" s="43">
        <f t="shared" si="5"/>
        <v>21.59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38" t="s">
        <v>414</v>
      </c>
      <c r="C22" s="248">
        <v>0</v>
      </c>
      <c r="D22" s="248">
        <v>27</v>
      </c>
      <c r="E22" s="38" t="s">
        <v>416</v>
      </c>
      <c r="F22" s="38" t="s">
        <v>415</v>
      </c>
      <c r="G22" s="39" t="s">
        <v>75</v>
      </c>
      <c r="H22" s="40">
        <v>2.87</v>
      </c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</row>
    <row r="23" spans="1:21" s="45" customFormat="1">
      <c r="A23" s="37">
        <f>MAX($A$11:A22)+1</f>
        <v>13</v>
      </c>
      <c r="B23" s="38" t="s">
        <v>414</v>
      </c>
      <c r="C23" s="248">
        <v>0</v>
      </c>
      <c r="D23" s="248">
        <v>26</v>
      </c>
      <c r="E23" s="38" t="s">
        <v>96</v>
      </c>
      <c r="F23" s="38" t="s">
        <v>415</v>
      </c>
      <c r="G23" s="39" t="s">
        <v>94</v>
      </c>
      <c r="H23" s="40">
        <v>4.7</v>
      </c>
      <c r="I23" s="39">
        <v>5</v>
      </c>
      <c r="J23" s="41">
        <v>187.75</v>
      </c>
      <c r="K23" s="42"/>
      <c r="L23" s="43">
        <f t="shared" si="0"/>
        <v>882.42500000000007</v>
      </c>
      <c r="M23" s="43">
        <f t="shared" si="1"/>
        <v>0</v>
      </c>
      <c r="N23" s="44">
        <f t="shared" si="2"/>
        <v>0</v>
      </c>
      <c r="O23" s="43">
        <f t="shared" ref="O23" si="18">ROUND(M23*SVS_UR_1_1,2)</f>
        <v>0</v>
      </c>
      <c r="P23" s="41">
        <f t="shared" si="4"/>
        <v>1</v>
      </c>
      <c r="Q23" s="42"/>
      <c r="R23" s="43">
        <f t="shared" si="5"/>
        <v>4.7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38" t="s">
        <v>414</v>
      </c>
      <c r="C24" s="248">
        <v>0</v>
      </c>
      <c r="D24" s="248">
        <v>25</v>
      </c>
      <c r="E24" s="38" t="s">
        <v>368</v>
      </c>
      <c r="F24" s="38" t="s">
        <v>69</v>
      </c>
      <c r="G24" s="39" t="s">
        <v>88</v>
      </c>
      <c r="H24" s="40">
        <v>3.83</v>
      </c>
      <c r="I24" s="39">
        <v>5</v>
      </c>
      <c r="J24" s="41">
        <v>187.75</v>
      </c>
      <c r="K24" s="42"/>
      <c r="L24" s="43">
        <f t="shared" si="0"/>
        <v>719.08249999999998</v>
      </c>
      <c r="M24" s="43">
        <f t="shared" si="1"/>
        <v>0</v>
      </c>
      <c r="N24" s="44">
        <f t="shared" si="2"/>
        <v>0</v>
      </c>
      <c r="O24" s="43">
        <f t="shared" ref="O24" si="19">ROUND(M24*SVS_UR_1_1,2)</f>
        <v>0</v>
      </c>
      <c r="P24" s="41">
        <f t="shared" si="4"/>
        <v>1</v>
      </c>
      <c r="Q24" s="42"/>
      <c r="R24" s="43">
        <f t="shared" si="5"/>
        <v>3.83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38" t="s">
        <v>414</v>
      </c>
      <c r="C25" s="248">
        <v>0</v>
      </c>
      <c r="D25" s="248">
        <v>24</v>
      </c>
      <c r="E25" s="38" t="s">
        <v>146</v>
      </c>
      <c r="F25" s="38" t="s">
        <v>69</v>
      </c>
      <c r="G25" s="39" t="s">
        <v>88</v>
      </c>
      <c r="H25" s="40">
        <v>4.5599999999999996</v>
      </c>
      <c r="I25" s="39">
        <v>5</v>
      </c>
      <c r="J25" s="41">
        <v>187.75</v>
      </c>
      <c r="K25" s="42"/>
      <c r="L25" s="43">
        <f t="shared" si="0"/>
        <v>856.13999999999987</v>
      </c>
      <c r="M25" s="43">
        <f t="shared" si="1"/>
        <v>0</v>
      </c>
      <c r="N25" s="44">
        <f t="shared" si="2"/>
        <v>0</v>
      </c>
      <c r="O25" s="43">
        <f t="shared" ref="O25" si="20">ROUND(M25*SVS_UR_1_1,2)</f>
        <v>0</v>
      </c>
      <c r="P25" s="41">
        <f t="shared" si="4"/>
        <v>1</v>
      </c>
      <c r="Q25" s="42"/>
      <c r="R25" s="43">
        <f t="shared" si="5"/>
        <v>4.5599999999999996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38" t="s">
        <v>414</v>
      </c>
      <c r="C26" s="248">
        <v>0</v>
      </c>
      <c r="D26" s="248">
        <v>23</v>
      </c>
      <c r="E26" s="38" t="s">
        <v>368</v>
      </c>
      <c r="F26" s="38" t="s">
        <v>69</v>
      </c>
      <c r="G26" s="39" t="s">
        <v>88</v>
      </c>
      <c r="H26" s="40">
        <v>2.77</v>
      </c>
      <c r="I26" s="39">
        <v>5</v>
      </c>
      <c r="J26" s="41">
        <v>187.75</v>
      </c>
      <c r="K26" s="42"/>
      <c r="L26" s="43">
        <f t="shared" si="0"/>
        <v>520.0675</v>
      </c>
      <c r="M26" s="43">
        <f t="shared" si="1"/>
        <v>0</v>
      </c>
      <c r="N26" s="44">
        <f t="shared" si="2"/>
        <v>0</v>
      </c>
      <c r="O26" s="43">
        <f t="shared" ref="O26" si="21">ROUND(M26*SVS_UR_1_1,2)</f>
        <v>0</v>
      </c>
      <c r="P26" s="41">
        <f t="shared" si="4"/>
        <v>1</v>
      </c>
      <c r="Q26" s="42"/>
      <c r="R26" s="43">
        <f t="shared" si="5"/>
        <v>2.77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38" t="s">
        <v>414</v>
      </c>
      <c r="C27" s="248">
        <v>0</v>
      </c>
      <c r="D27" s="248">
        <v>22</v>
      </c>
      <c r="E27" s="38" t="s">
        <v>146</v>
      </c>
      <c r="F27" s="38" t="s">
        <v>69</v>
      </c>
      <c r="G27" s="39" t="s">
        <v>88</v>
      </c>
      <c r="H27" s="40">
        <v>4.1500000000000004</v>
      </c>
      <c r="I27" s="39">
        <v>5</v>
      </c>
      <c r="J27" s="41">
        <v>187.75</v>
      </c>
      <c r="K27" s="42"/>
      <c r="L27" s="43">
        <f t="shared" si="0"/>
        <v>779.16250000000002</v>
      </c>
      <c r="M27" s="43">
        <f t="shared" si="1"/>
        <v>0</v>
      </c>
      <c r="N27" s="44">
        <f t="shared" si="2"/>
        <v>0</v>
      </c>
      <c r="O27" s="43">
        <f t="shared" ref="O27" si="22">ROUND(M27*SVS_UR_1_1,2)</f>
        <v>0</v>
      </c>
      <c r="P27" s="41">
        <f t="shared" si="4"/>
        <v>1</v>
      </c>
      <c r="Q27" s="42"/>
      <c r="R27" s="43">
        <f t="shared" si="5"/>
        <v>4.1500000000000004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38" t="s">
        <v>414</v>
      </c>
      <c r="C28" s="248">
        <v>0</v>
      </c>
      <c r="D28" s="248">
        <v>21</v>
      </c>
      <c r="E28" s="38" t="s">
        <v>146</v>
      </c>
      <c r="F28" s="38" t="s">
        <v>69</v>
      </c>
      <c r="G28" s="39" t="s">
        <v>88</v>
      </c>
      <c r="H28" s="40">
        <v>4.25</v>
      </c>
      <c r="I28" s="39">
        <v>5</v>
      </c>
      <c r="J28" s="41">
        <v>187.75</v>
      </c>
      <c r="K28" s="42"/>
      <c r="L28" s="43">
        <f t="shared" si="0"/>
        <v>797.9375</v>
      </c>
      <c r="M28" s="43">
        <f t="shared" si="1"/>
        <v>0</v>
      </c>
      <c r="N28" s="44">
        <f t="shared" si="2"/>
        <v>0</v>
      </c>
      <c r="O28" s="43">
        <f t="shared" ref="O28" si="23">ROUND(M28*SVS_UR_1_1,2)</f>
        <v>0</v>
      </c>
      <c r="P28" s="41">
        <f t="shared" si="4"/>
        <v>1</v>
      </c>
      <c r="Q28" s="42"/>
      <c r="R28" s="43">
        <f t="shared" si="5"/>
        <v>4.25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>
      <c r="A29" s="37">
        <f>MAX($A$11:A28)+1</f>
        <v>19</v>
      </c>
      <c r="B29" s="38" t="s">
        <v>414</v>
      </c>
      <c r="C29" s="248">
        <v>0</v>
      </c>
      <c r="D29" s="248">
        <v>20</v>
      </c>
      <c r="E29" s="38" t="s">
        <v>82</v>
      </c>
      <c r="F29" s="38" t="s">
        <v>415</v>
      </c>
      <c r="G29" s="39" t="s">
        <v>81</v>
      </c>
      <c r="H29" s="40">
        <v>140.26</v>
      </c>
      <c r="I29" s="39">
        <v>5</v>
      </c>
      <c r="J29" s="41">
        <v>187.75</v>
      </c>
      <c r="K29" s="42"/>
      <c r="L29" s="43">
        <f t="shared" si="0"/>
        <v>26333.814999999999</v>
      </c>
      <c r="M29" s="43">
        <f t="shared" si="1"/>
        <v>0</v>
      </c>
      <c r="N29" s="44">
        <f t="shared" si="2"/>
        <v>0</v>
      </c>
      <c r="O29" s="43">
        <f t="shared" ref="O29" si="24">ROUND(M29*SVS_UR_1_1,2)</f>
        <v>0</v>
      </c>
      <c r="P29" s="41">
        <f t="shared" si="4"/>
        <v>1</v>
      </c>
      <c r="Q29" s="42"/>
      <c r="R29" s="43">
        <f t="shared" si="5"/>
        <v>140.26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38" t="s">
        <v>414</v>
      </c>
      <c r="C30" s="248">
        <v>0</v>
      </c>
      <c r="D30" s="248">
        <v>19</v>
      </c>
      <c r="E30" s="38" t="s">
        <v>84</v>
      </c>
      <c r="F30" s="38" t="s">
        <v>73</v>
      </c>
      <c r="G30" s="39" t="s">
        <v>83</v>
      </c>
      <c r="H30" s="40">
        <v>5.42</v>
      </c>
      <c r="I30" s="39">
        <v>5</v>
      </c>
      <c r="J30" s="41">
        <v>187.75</v>
      </c>
      <c r="K30" s="42"/>
      <c r="L30" s="43">
        <f t="shared" si="0"/>
        <v>1017.605</v>
      </c>
      <c r="M30" s="43">
        <f t="shared" si="1"/>
        <v>0</v>
      </c>
      <c r="N30" s="44">
        <f t="shared" si="2"/>
        <v>0</v>
      </c>
      <c r="O30" s="43">
        <f t="shared" ref="O30" si="25">ROUND(M30*SVS_UR_1_1,2)</f>
        <v>0</v>
      </c>
      <c r="P30" s="41">
        <f t="shared" si="4"/>
        <v>1</v>
      </c>
      <c r="Q30" s="42"/>
      <c r="R30" s="43">
        <f t="shared" si="5"/>
        <v>5.42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38" t="s">
        <v>414</v>
      </c>
      <c r="C31" s="248">
        <v>0</v>
      </c>
      <c r="D31" s="248">
        <v>18</v>
      </c>
      <c r="E31" s="38" t="s">
        <v>417</v>
      </c>
      <c r="F31" s="38"/>
      <c r="G31" s="39" t="s">
        <v>75</v>
      </c>
      <c r="H31" s="40">
        <v>1.93</v>
      </c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</row>
    <row r="32" spans="1:21" s="45" customFormat="1">
      <c r="A32" s="37">
        <f>MAX($A$11:A31)+1</f>
        <v>22</v>
      </c>
      <c r="B32" s="38" t="s">
        <v>414</v>
      </c>
      <c r="C32" s="248">
        <v>0</v>
      </c>
      <c r="D32" s="248">
        <v>17</v>
      </c>
      <c r="E32" s="38" t="s">
        <v>322</v>
      </c>
      <c r="F32" s="38" t="s">
        <v>415</v>
      </c>
      <c r="G32" s="39" t="s">
        <v>78</v>
      </c>
      <c r="H32" s="40">
        <v>17.420000000000002</v>
      </c>
      <c r="I32" s="39">
        <v>2</v>
      </c>
      <c r="J32" s="41">
        <v>75.099999999999994</v>
      </c>
      <c r="K32" s="42"/>
      <c r="L32" s="43">
        <f t="shared" si="0"/>
        <v>1308.242</v>
      </c>
      <c r="M32" s="43">
        <f t="shared" si="1"/>
        <v>0</v>
      </c>
      <c r="N32" s="44">
        <f t="shared" si="2"/>
        <v>0</v>
      </c>
      <c r="O32" s="43">
        <f t="shared" ref="O32" si="26">ROUND(M32*SVS_UR_1_1,2)</f>
        <v>0</v>
      </c>
      <c r="P32" s="41">
        <f t="shared" si="4"/>
        <v>1</v>
      </c>
      <c r="Q32" s="42"/>
      <c r="R32" s="43">
        <f t="shared" si="5"/>
        <v>17.420000000000002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38" t="s">
        <v>414</v>
      </c>
      <c r="C33" s="248">
        <v>0</v>
      </c>
      <c r="D33" s="248">
        <v>16</v>
      </c>
      <c r="E33" s="38" t="s">
        <v>418</v>
      </c>
      <c r="F33" s="38"/>
      <c r="G33" s="39" t="s">
        <v>75</v>
      </c>
      <c r="H33" s="40">
        <v>45.37</v>
      </c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</row>
    <row r="34" spans="1:21" s="45" customFormat="1">
      <c r="A34" s="37">
        <f>MAX($A$11:A33)+1</f>
        <v>24</v>
      </c>
      <c r="B34" s="38" t="s">
        <v>414</v>
      </c>
      <c r="C34" s="248">
        <v>0</v>
      </c>
      <c r="D34" s="248">
        <v>15</v>
      </c>
      <c r="E34" s="38" t="s">
        <v>147</v>
      </c>
      <c r="F34" s="38" t="s">
        <v>73</v>
      </c>
      <c r="G34" s="39" t="s">
        <v>42</v>
      </c>
      <c r="H34" s="40">
        <v>86.39</v>
      </c>
      <c r="I34" s="39">
        <v>0.23</v>
      </c>
      <c r="J34" s="41">
        <v>12</v>
      </c>
      <c r="K34" s="42"/>
      <c r="L34" s="43">
        <f t="shared" si="0"/>
        <v>1036.68</v>
      </c>
      <c r="M34" s="43">
        <f t="shared" si="1"/>
        <v>0</v>
      </c>
      <c r="N34" s="44">
        <f t="shared" si="2"/>
        <v>0</v>
      </c>
      <c r="O34" s="43">
        <f t="shared" ref="O34" si="27">ROUND(M34*SVS_UR_1_1,2)</f>
        <v>0</v>
      </c>
      <c r="P34" s="138"/>
      <c r="Q34" s="138"/>
      <c r="R34" s="138"/>
      <c r="S34" s="138"/>
      <c r="T34" s="138"/>
      <c r="U34" s="138"/>
    </row>
    <row r="35" spans="1:21" s="45" customFormat="1">
      <c r="A35" s="37">
        <f>MAX($A$11:A34)+1</f>
        <v>25</v>
      </c>
      <c r="B35" s="38" t="s">
        <v>414</v>
      </c>
      <c r="C35" s="248">
        <v>0</v>
      </c>
      <c r="D35" s="248">
        <v>14</v>
      </c>
      <c r="E35" s="38" t="s">
        <v>146</v>
      </c>
      <c r="F35" s="38" t="s">
        <v>69</v>
      </c>
      <c r="G35" s="39" t="s">
        <v>88</v>
      </c>
      <c r="H35" s="40">
        <v>1.38</v>
      </c>
      <c r="I35" s="39">
        <v>5</v>
      </c>
      <c r="J35" s="41">
        <v>187.75</v>
      </c>
      <c r="K35" s="42"/>
      <c r="L35" s="43">
        <f t="shared" si="0"/>
        <v>259.09499999999997</v>
      </c>
      <c r="M35" s="43">
        <f t="shared" si="1"/>
        <v>0</v>
      </c>
      <c r="N35" s="44">
        <f t="shared" si="2"/>
        <v>0</v>
      </c>
      <c r="O35" s="43">
        <f t="shared" ref="O35" si="28">ROUND(M35*SVS_UR_1_1,2)</f>
        <v>0</v>
      </c>
      <c r="P35" s="41">
        <f t="shared" si="4"/>
        <v>1</v>
      </c>
      <c r="Q35" s="42"/>
      <c r="R35" s="43">
        <f t="shared" si="5"/>
        <v>1.38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38" t="s">
        <v>414</v>
      </c>
      <c r="C36" s="248">
        <v>0</v>
      </c>
      <c r="D36" s="248">
        <v>13</v>
      </c>
      <c r="E36" s="38" t="s">
        <v>146</v>
      </c>
      <c r="F36" s="38" t="s">
        <v>69</v>
      </c>
      <c r="G36" s="39" t="s">
        <v>88</v>
      </c>
      <c r="H36" s="40">
        <v>1.49</v>
      </c>
      <c r="I36" s="39">
        <v>5</v>
      </c>
      <c r="J36" s="41">
        <v>187.75</v>
      </c>
      <c r="K36" s="42"/>
      <c r="L36" s="43">
        <f t="shared" si="0"/>
        <v>279.7475</v>
      </c>
      <c r="M36" s="43">
        <f t="shared" si="1"/>
        <v>0</v>
      </c>
      <c r="N36" s="44">
        <f t="shared" si="2"/>
        <v>0</v>
      </c>
      <c r="O36" s="43">
        <f t="shared" ref="O36" si="29">ROUND(M36*SVS_UR_1_1,2)</f>
        <v>0</v>
      </c>
      <c r="P36" s="41">
        <f t="shared" si="4"/>
        <v>1</v>
      </c>
      <c r="Q36" s="42"/>
      <c r="R36" s="43">
        <f t="shared" si="5"/>
        <v>1.49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38" t="s">
        <v>414</v>
      </c>
      <c r="C37" s="248">
        <v>0</v>
      </c>
      <c r="D37" s="248">
        <v>12</v>
      </c>
      <c r="E37" s="38" t="s">
        <v>419</v>
      </c>
      <c r="F37" s="38" t="s">
        <v>69</v>
      </c>
      <c r="G37" s="39" t="s">
        <v>88</v>
      </c>
      <c r="H37" s="40">
        <v>2.35</v>
      </c>
      <c r="I37" s="39">
        <v>5</v>
      </c>
      <c r="J37" s="41">
        <v>187.75</v>
      </c>
      <c r="K37" s="42"/>
      <c r="L37" s="43">
        <f t="shared" si="0"/>
        <v>441.21250000000003</v>
      </c>
      <c r="M37" s="43">
        <f t="shared" si="1"/>
        <v>0</v>
      </c>
      <c r="N37" s="44">
        <f t="shared" si="2"/>
        <v>0</v>
      </c>
      <c r="O37" s="43">
        <f t="shared" ref="O37" si="30">ROUND(M37*SVS_UR_1_1,2)</f>
        <v>0</v>
      </c>
      <c r="P37" s="41">
        <f t="shared" si="4"/>
        <v>1</v>
      </c>
      <c r="Q37" s="42"/>
      <c r="R37" s="43">
        <f t="shared" si="5"/>
        <v>2.35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38" t="s">
        <v>414</v>
      </c>
      <c r="C38" s="248">
        <v>0</v>
      </c>
      <c r="D38" s="248">
        <v>11</v>
      </c>
      <c r="E38" s="38" t="s">
        <v>419</v>
      </c>
      <c r="F38" s="38" t="s">
        <v>69</v>
      </c>
      <c r="G38" s="39" t="s">
        <v>88</v>
      </c>
      <c r="H38" s="40">
        <v>2.93</v>
      </c>
      <c r="I38" s="39">
        <v>5</v>
      </c>
      <c r="J38" s="41">
        <v>187.75</v>
      </c>
      <c r="K38" s="42"/>
      <c r="L38" s="43">
        <f t="shared" si="0"/>
        <v>550.10750000000007</v>
      </c>
      <c r="M38" s="43">
        <f t="shared" si="1"/>
        <v>0</v>
      </c>
      <c r="N38" s="44">
        <f t="shared" si="2"/>
        <v>0</v>
      </c>
      <c r="O38" s="43">
        <f t="shared" ref="O38" si="31">ROUND(M38*SVS_UR_1_1,2)</f>
        <v>0</v>
      </c>
      <c r="P38" s="41">
        <f t="shared" si="4"/>
        <v>1</v>
      </c>
      <c r="Q38" s="42"/>
      <c r="R38" s="43">
        <f t="shared" si="5"/>
        <v>2.93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38" t="s">
        <v>414</v>
      </c>
      <c r="C39" s="248">
        <v>0</v>
      </c>
      <c r="D39" s="248">
        <v>10</v>
      </c>
      <c r="E39" s="38" t="s">
        <v>90</v>
      </c>
      <c r="F39" s="38" t="s">
        <v>415</v>
      </c>
      <c r="G39" s="39" t="s">
        <v>89</v>
      </c>
      <c r="H39" s="40">
        <v>15.01</v>
      </c>
      <c r="I39" s="39">
        <v>5</v>
      </c>
      <c r="J39" s="41">
        <v>187.75</v>
      </c>
      <c r="K39" s="42"/>
      <c r="L39" s="43">
        <f t="shared" si="0"/>
        <v>2818.1275000000001</v>
      </c>
      <c r="M39" s="43">
        <f t="shared" si="1"/>
        <v>0</v>
      </c>
      <c r="N39" s="44">
        <f t="shared" si="2"/>
        <v>0</v>
      </c>
      <c r="O39" s="43">
        <f t="shared" ref="O39" si="32">ROUND(M39*SVS_UR_1_1,2)</f>
        <v>0</v>
      </c>
      <c r="P39" s="41">
        <f t="shared" si="4"/>
        <v>1</v>
      </c>
      <c r="Q39" s="42"/>
      <c r="R39" s="43">
        <f t="shared" si="5"/>
        <v>15.01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38" t="s">
        <v>414</v>
      </c>
      <c r="C40" s="248">
        <v>0</v>
      </c>
      <c r="D40" s="248">
        <v>9</v>
      </c>
      <c r="E40" s="38" t="s">
        <v>90</v>
      </c>
      <c r="F40" s="38" t="s">
        <v>415</v>
      </c>
      <c r="G40" s="39" t="s">
        <v>89</v>
      </c>
      <c r="H40" s="40">
        <v>10.11</v>
      </c>
      <c r="I40" s="39">
        <v>5</v>
      </c>
      <c r="J40" s="41">
        <v>187.75</v>
      </c>
      <c r="K40" s="42"/>
      <c r="L40" s="43">
        <f t="shared" si="0"/>
        <v>1898.1524999999999</v>
      </c>
      <c r="M40" s="43">
        <f t="shared" si="1"/>
        <v>0</v>
      </c>
      <c r="N40" s="44">
        <f t="shared" si="2"/>
        <v>0</v>
      </c>
      <c r="O40" s="43">
        <f t="shared" ref="O40" si="33">ROUND(M40*SVS_UR_1_1,2)</f>
        <v>0</v>
      </c>
      <c r="P40" s="41">
        <f t="shared" si="4"/>
        <v>1</v>
      </c>
      <c r="Q40" s="42"/>
      <c r="R40" s="43">
        <f t="shared" si="5"/>
        <v>10.11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38" t="s">
        <v>414</v>
      </c>
      <c r="C41" s="248">
        <v>0</v>
      </c>
      <c r="D41" s="248">
        <v>8</v>
      </c>
      <c r="E41" s="38" t="s">
        <v>322</v>
      </c>
      <c r="F41" s="38" t="s">
        <v>415</v>
      </c>
      <c r="G41" s="39" t="s">
        <v>78</v>
      </c>
      <c r="H41" s="40">
        <v>9.89</v>
      </c>
      <c r="I41" s="39">
        <v>2</v>
      </c>
      <c r="J41" s="41">
        <v>75.099999999999994</v>
      </c>
      <c r="K41" s="42"/>
      <c r="L41" s="43">
        <f t="shared" si="0"/>
        <v>742.73900000000003</v>
      </c>
      <c r="M41" s="43">
        <f t="shared" si="1"/>
        <v>0</v>
      </c>
      <c r="N41" s="44">
        <f t="shared" si="2"/>
        <v>0</v>
      </c>
      <c r="O41" s="43">
        <f t="shared" ref="O41" si="34">ROUND(M41*SVS_UR_1_1,2)</f>
        <v>0</v>
      </c>
      <c r="P41" s="41">
        <f t="shared" si="4"/>
        <v>1</v>
      </c>
      <c r="Q41" s="42"/>
      <c r="R41" s="43">
        <f t="shared" si="5"/>
        <v>9.89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38" t="s">
        <v>414</v>
      </c>
      <c r="C42" s="248">
        <v>0</v>
      </c>
      <c r="D42" s="248">
        <v>7</v>
      </c>
      <c r="E42" s="38" t="s">
        <v>84</v>
      </c>
      <c r="F42" s="38" t="s">
        <v>73</v>
      </c>
      <c r="G42" s="39" t="s">
        <v>83</v>
      </c>
      <c r="H42" s="40">
        <v>9.93</v>
      </c>
      <c r="I42" s="39">
        <v>5</v>
      </c>
      <c r="J42" s="41">
        <v>187.75</v>
      </c>
      <c r="K42" s="42"/>
      <c r="L42" s="43">
        <f t="shared" si="0"/>
        <v>1864.3574999999998</v>
      </c>
      <c r="M42" s="43">
        <f t="shared" si="1"/>
        <v>0</v>
      </c>
      <c r="N42" s="44">
        <f t="shared" si="2"/>
        <v>0</v>
      </c>
      <c r="O42" s="43">
        <f t="shared" ref="O42" si="35">ROUND(M42*SVS_UR_1_1,2)</f>
        <v>0</v>
      </c>
      <c r="P42" s="41">
        <f t="shared" si="4"/>
        <v>1</v>
      </c>
      <c r="Q42" s="42"/>
      <c r="R42" s="43">
        <f t="shared" si="5"/>
        <v>9.93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>
      <c r="A43" s="37">
        <f>MAX($A$11:A42)+1</f>
        <v>33</v>
      </c>
      <c r="B43" s="38" t="s">
        <v>414</v>
      </c>
      <c r="C43" s="248">
        <v>0</v>
      </c>
      <c r="D43" s="248">
        <v>6</v>
      </c>
      <c r="E43" s="38" t="s">
        <v>82</v>
      </c>
      <c r="F43" s="38" t="s">
        <v>415</v>
      </c>
      <c r="G43" s="39" t="s">
        <v>81</v>
      </c>
      <c r="H43" s="40">
        <v>33.75</v>
      </c>
      <c r="I43" s="39">
        <v>5</v>
      </c>
      <c r="J43" s="41">
        <v>187.75</v>
      </c>
      <c r="K43" s="42"/>
      <c r="L43" s="43">
        <f t="shared" si="0"/>
        <v>6336.5625</v>
      </c>
      <c r="M43" s="43">
        <f t="shared" si="1"/>
        <v>0</v>
      </c>
      <c r="N43" s="44">
        <f t="shared" si="2"/>
        <v>0</v>
      </c>
      <c r="O43" s="43">
        <f t="shared" ref="O43" si="36">ROUND(M43*SVS_UR_1_1,2)</f>
        <v>0</v>
      </c>
      <c r="P43" s="41">
        <f t="shared" si="4"/>
        <v>1</v>
      </c>
      <c r="Q43" s="42"/>
      <c r="R43" s="43">
        <f t="shared" si="5"/>
        <v>33.75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>
      <c r="A44" s="37">
        <f>MAX($A$11:A43)+1</f>
        <v>34</v>
      </c>
      <c r="B44" s="38" t="s">
        <v>414</v>
      </c>
      <c r="C44" s="248">
        <v>0</v>
      </c>
      <c r="D44" s="248">
        <v>5</v>
      </c>
      <c r="E44" s="38" t="s">
        <v>241</v>
      </c>
      <c r="F44" s="38" t="s">
        <v>415</v>
      </c>
      <c r="G44" s="39" t="s">
        <v>42</v>
      </c>
      <c r="H44" s="40">
        <v>9.2799999999999994</v>
      </c>
      <c r="I44" s="39">
        <v>0.23</v>
      </c>
      <c r="J44" s="41">
        <v>12</v>
      </c>
      <c r="K44" s="42"/>
      <c r="L44" s="43">
        <f t="shared" si="0"/>
        <v>111.35999999999999</v>
      </c>
      <c r="M44" s="43">
        <f t="shared" si="1"/>
        <v>0</v>
      </c>
      <c r="N44" s="44">
        <f t="shared" si="2"/>
        <v>0</v>
      </c>
      <c r="O44" s="43">
        <f t="shared" ref="O44" si="37">ROUND(M44*SVS_UR_1_1,2)</f>
        <v>0</v>
      </c>
      <c r="P44" s="138"/>
      <c r="Q44" s="138"/>
      <c r="R44" s="138"/>
      <c r="S44" s="138"/>
      <c r="T44" s="138"/>
      <c r="U44" s="138"/>
    </row>
    <row r="45" spans="1:21" s="45" customFormat="1">
      <c r="A45" s="37">
        <f>MAX($A$11:A44)+1</f>
        <v>35</v>
      </c>
      <c r="B45" s="38" t="s">
        <v>414</v>
      </c>
      <c r="C45" s="248">
        <v>0</v>
      </c>
      <c r="D45" s="248">
        <v>4</v>
      </c>
      <c r="E45" s="38" t="s">
        <v>209</v>
      </c>
      <c r="F45" s="38" t="s">
        <v>415</v>
      </c>
      <c r="G45" s="39" t="s">
        <v>75</v>
      </c>
      <c r="H45" s="40">
        <v>2.8</v>
      </c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</row>
    <row r="46" spans="1:21" s="45" customFormat="1">
      <c r="A46" s="37">
        <f>MAX($A$11:A45)+1</f>
        <v>36</v>
      </c>
      <c r="B46" s="38" t="s">
        <v>414</v>
      </c>
      <c r="C46" s="248">
        <v>0</v>
      </c>
      <c r="D46" s="248">
        <v>3</v>
      </c>
      <c r="E46" s="38" t="s">
        <v>147</v>
      </c>
      <c r="F46" s="38" t="s">
        <v>73</v>
      </c>
      <c r="G46" s="39" t="s">
        <v>42</v>
      </c>
      <c r="H46" s="40">
        <v>43.4</v>
      </c>
      <c r="I46" s="39">
        <v>0.23</v>
      </c>
      <c r="J46" s="41">
        <v>12</v>
      </c>
      <c r="K46" s="42"/>
      <c r="L46" s="43">
        <f t="shared" si="0"/>
        <v>520.79999999999995</v>
      </c>
      <c r="M46" s="43">
        <f t="shared" si="1"/>
        <v>0</v>
      </c>
      <c r="N46" s="44">
        <f t="shared" si="2"/>
        <v>0</v>
      </c>
      <c r="O46" s="43">
        <f t="shared" ref="O46" si="38">ROUND(M46*SVS_UR_1_1,2)</f>
        <v>0</v>
      </c>
      <c r="P46" s="138"/>
      <c r="Q46" s="138"/>
      <c r="R46" s="138"/>
      <c r="S46" s="138"/>
      <c r="T46" s="138"/>
      <c r="U46" s="138"/>
    </row>
    <row r="47" spans="1:21" s="45" customFormat="1">
      <c r="A47" s="37">
        <f>MAX($A$11:A46)+1</f>
        <v>37</v>
      </c>
      <c r="B47" s="38" t="s">
        <v>414</v>
      </c>
      <c r="C47" s="248">
        <v>0</v>
      </c>
      <c r="D47" s="248">
        <v>2</v>
      </c>
      <c r="E47" s="38" t="s">
        <v>147</v>
      </c>
      <c r="F47" s="38" t="s">
        <v>415</v>
      </c>
      <c r="G47" s="39" t="s">
        <v>42</v>
      </c>
      <c r="H47" s="40">
        <v>33.79</v>
      </c>
      <c r="I47" s="39">
        <v>0.23</v>
      </c>
      <c r="J47" s="41">
        <v>12</v>
      </c>
      <c r="K47" s="42"/>
      <c r="L47" s="43">
        <f t="shared" si="0"/>
        <v>405.48</v>
      </c>
      <c r="M47" s="43">
        <f t="shared" si="1"/>
        <v>0</v>
      </c>
      <c r="N47" s="44">
        <f t="shared" si="2"/>
        <v>0</v>
      </c>
      <c r="O47" s="43">
        <f t="shared" ref="O47" si="39">ROUND(M47*SVS_UR_1_1,2)</f>
        <v>0</v>
      </c>
      <c r="P47" s="138"/>
      <c r="Q47" s="138"/>
      <c r="R47" s="138"/>
      <c r="S47" s="138"/>
      <c r="T47" s="138"/>
      <c r="U47" s="138"/>
    </row>
    <row r="48" spans="1:21" s="45" customFormat="1">
      <c r="A48" s="37">
        <f>MAX($A$11:A47)+1</f>
        <v>38</v>
      </c>
      <c r="B48" s="38" t="s">
        <v>414</v>
      </c>
      <c r="C48" s="248">
        <v>0</v>
      </c>
      <c r="D48" s="248">
        <v>1</v>
      </c>
      <c r="E48" s="38" t="s">
        <v>418</v>
      </c>
      <c r="F48" s="38" t="s">
        <v>74</v>
      </c>
      <c r="G48" s="39" t="s">
        <v>75</v>
      </c>
      <c r="H48" s="40">
        <v>26.63</v>
      </c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</row>
    <row r="49" spans="1:21" s="45" customFormat="1">
      <c r="A49" s="37">
        <f>MAX($A$11:A48)+1</f>
        <v>39</v>
      </c>
      <c r="B49" s="38" t="s">
        <v>414</v>
      </c>
      <c r="C49" s="248">
        <v>1</v>
      </c>
      <c r="D49" s="248">
        <v>25</v>
      </c>
      <c r="E49" s="38" t="s">
        <v>417</v>
      </c>
      <c r="F49" s="38"/>
      <c r="G49" s="39" t="s">
        <v>75</v>
      </c>
      <c r="H49" s="40">
        <v>1.93</v>
      </c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s="45" customFormat="1">
      <c r="A50" s="37">
        <f>MAX($A$11:A49)+1</f>
        <v>40</v>
      </c>
      <c r="B50" s="38" t="s">
        <v>414</v>
      </c>
      <c r="C50" s="248">
        <v>1</v>
      </c>
      <c r="D50" s="248">
        <v>24</v>
      </c>
      <c r="E50" s="38" t="s">
        <v>84</v>
      </c>
      <c r="F50" s="38" t="s">
        <v>415</v>
      </c>
      <c r="G50" s="39" t="s">
        <v>83</v>
      </c>
      <c r="H50" s="40">
        <v>14.09</v>
      </c>
      <c r="I50" s="39">
        <v>3</v>
      </c>
      <c r="J50" s="41">
        <v>112.65</v>
      </c>
      <c r="K50" s="42"/>
      <c r="L50" s="43">
        <f t="shared" si="0"/>
        <v>1587.2385000000002</v>
      </c>
      <c r="M50" s="43">
        <f t="shared" si="1"/>
        <v>0</v>
      </c>
      <c r="N50" s="44">
        <f t="shared" si="2"/>
        <v>0</v>
      </c>
      <c r="O50" s="43">
        <f t="shared" ref="O50" si="40">ROUND(M50*SVS_UR_1_1,2)</f>
        <v>0</v>
      </c>
      <c r="P50" s="41">
        <f t="shared" si="4"/>
        <v>1</v>
      </c>
      <c r="Q50" s="42"/>
      <c r="R50" s="43">
        <f t="shared" si="5"/>
        <v>14.09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>
      <c r="A51" s="37">
        <f>MAX($A$11:A50)+1</f>
        <v>41</v>
      </c>
      <c r="B51" s="38" t="s">
        <v>414</v>
      </c>
      <c r="C51" s="248">
        <v>1</v>
      </c>
      <c r="D51" s="248">
        <v>23</v>
      </c>
      <c r="E51" s="38" t="s">
        <v>90</v>
      </c>
      <c r="F51" s="38" t="s">
        <v>415</v>
      </c>
      <c r="G51" s="39" t="s">
        <v>89</v>
      </c>
      <c r="H51" s="40">
        <v>19.420000000000002</v>
      </c>
      <c r="I51" s="39">
        <v>5</v>
      </c>
      <c r="J51" s="41">
        <v>187.75</v>
      </c>
      <c r="K51" s="42"/>
      <c r="L51" s="43">
        <f t="shared" si="0"/>
        <v>3646.1050000000005</v>
      </c>
      <c r="M51" s="43">
        <f t="shared" si="1"/>
        <v>0</v>
      </c>
      <c r="N51" s="44">
        <f t="shared" si="2"/>
        <v>0</v>
      </c>
      <c r="O51" s="43">
        <f t="shared" ref="O51" si="41">ROUND(M51*SVS_UR_1_1,2)</f>
        <v>0</v>
      </c>
      <c r="P51" s="41">
        <f t="shared" si="4"/>
        <v>1</v>
      </c>
      <c r="Q51" s="42"/>
      <c r="R51" s="43">
        <f t="shared" si="5"/>
        <v>19.420000000000002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>
      <c r="A52" s="37">
        <f>MAX($A$11:A51)+1</f>
        <v>42</v>
      </c>
      <c r="B52" s="38" t="s">
        <v>414</v>
      </c>
      <c r="C52" s="248">
        <v>1</v>
      </c>
      <c r="D52" s="248">
        <v>22</v>
      </c>
      <c r="E52" s="38" t="s">
        <v>146</v>
      </c>
      <c r="F52" s="38" t="s">
        <v>69</v>
      </c>
      <c r="G52" s="39" t="s">
        <v>88</v>
      </c>
      <c r="H52" s="40">
        <v>1.1499999999999999</v>
      </c>
      <c r="I52" s="39">
        <v>5</v>
      </c>
      <c r="J52" s="41">
        <v>187.75</v>
      </c>
      <c r="K52" s="42"/>
      <c r="L52" s="43">
        <f t="shared" si="0"/>
        <v>215.91249999999999</v>
      </c>
      <c r="M52" s="43">
        <f t="shared" si="1"/>
        <v>0</v>
      </c>
      <c r="N52" s="44">
        <f t="shared" si="2"/>
        <v>0</v>
      </c>
      <c r="O52" s="43">
        <f t="shared" ref="O52" si="42">ROUND(M52*SVS_UR_1_1,2)</f>
        <v>0</v>
      </c>
      <c r="P52" s="41">
        <f t="shared" si="4"/>
        <v>1</v>
      </c>
      <c r="Q52" s="42"/>
      <c r="R52" s="43">
        <f t="shared" si="5"/>
        <v>1.1499999999999999</v>
      </c>
      <c r="S52" s="43">
        <f t="shared" si="6"/>
        <v>0</v>
      </c>
      <c r="T52" s="44">
        <f t="shared" si="7"/>
        <v>0</v>
      </c>
      <c r="U52" s="43" cm="1">
        <f t="array" ref="U52">ROUND(S52*SVS_GrR_1_1,2)</f>
        <v>0</v>
      </c>
    </row>
    <row r="53" spans="1:21" s="45" customFormat="1">
      <c r="A53" s="37">
        <f>MAX($A$11:A52)+1</f>
        <v>43</v>
      </c>
      <c r="B53" s="38" t="s">
        <v>414</v>
      </c>
      <c r="C53" s="248">
        <v>1</v>
      </c>
      <c r="D53" s="248">
        <v>21</v>
      </c>
      <c r="E53" s="38" t="s">
        <v>146</v>
      </c>
      <c r="F53" s="38" t="s">
        <v>69</v>
      </c>
      <c r="G53" s="39" t="s">
        <v>88</v>
      </c>
      <c r="H53" s="40">
        <v>1.1499999999999999</v>
      </c>
      <c r="I53" s="39">
        <v>5</v>
      </c>
      <c r="J53" s="41">
        <v>187.75</v>
      </c>
      <c r="K53" s="42"/>
      <c r="L53" s="43">
        <f t="shared" si="0"/>
        <v>215.91249999999999</v>
      </c>
      <c r="M53" s="43">
        <f t="shared" si="1"/>
        <v>0</v>
      </c>
      <c r="N53" s="44">
        <f t="shared" si="2"/>
        <v>0</v>
      </c>
      <c r="O53" s="43">
        <f t="shared" ref="O53" si="43">ROUND(M53*SVS_UR_1_1,2)</f>
        <v>0</v>
      </c>
      <c r="P53" s="41">
        <f t="shared" si="4"/>
        <v>1</v>
      </c>
      <c r="Q53" s="42"/>
      <c r="R53" s="43">
        <f t="shared" si="5"/>
        <v>1.1499999999999999</v>
      </c>
      <c r="S53" s="43">
        <f t="shared" si="6"/>
        <v>0</v>
      </c>
      <c r="T53" s="44">
        <f t="shared" si="7"/>
        <v>0</v>
      </c>
      <c r="U53" s="43" cm="1">
        <f t="array" ref="U53">ROUND(S53*SVS_GrR_1_1,2)</f>
        <v>0</v>
      </c>
    </row>
    <row r="54" spans="1:21" s="45" customFormat="1">
      <c r="A54" s="37">
        <f>MAX($A$11:A53)+1</f>
        <v>44</v>
      </c>
      <c r="B54" s="38" t="s">
        <v>414</v>
      </c>
      <c r="C54" s="248">
        <v>1</v>
      </c>
      <c r="D54" s="248">
        <v>20</v>
      </c>
      <c r="E54" s="38" t="s">
        <v>419</v>
      </c>
      <c r="F54" s="38" t="s">
        <v>69</v>
      </c>
      <c r="G54" s="39" t="s">
        <v>88</v>
      </c>
      <c r="H54" s="40">
        <v>13.48</v>
      </c>
      <c r="I54" s="39">
        <v>5</v>
      </c>
      <c r="J54" s="41">
        <v>187.75</v>
      </c>
      <c r="K54" s="42"/>
      <c r="L54" s="43">
        <f t="shared" si="0"/>
        <v>2530.87</v>
      </c>
      <c r="M54" s="43">
        <f t="shared" si="1"/>
        <v>0</v>
      </c>
      <c r="N54" s="44">
        <f t="shared" si="2"/>
        <v>0</v>
      </c>
      <c r="O54" s="43">
        <f t="shared" ref="O54" si="44">ROUND(M54*SVS_UR_1_1,2)</f>
        <v>0</v>
      </c>
      <c r="P54" s="41">
        <f t="shared" si="4"/>
        <v>1</v>
      </c>
      <c r="Q54" s="42"/>
      <c r="R54" s="43">
        <f t="shared" si="5"/>
        <v>13.48</v>
      </c>
      <c r="S54" s="43">
        <f t="shared" si="6"/>
        <v>0</v>
      </c>
      <c r="T54" s="44">
        <f t="shared" si="7"/>
        <v>0</v>
      </c>
      <c r="U54" s="43" cm="1">
        <f t="array" ref="U54">ROUND(S54*SVS_GrR_1_1,2)</f>
        <v>0</v>
      </c>
    </row>
    <row r="55" spans="1:21" s="45" customFormat="1">
      <c r="A55" s="37">
        <f>MAX($A$11:A54)+1</f>
        <v>45</v>
      </c>
      <c r="B55" s="38" t="s">
        <v>414</v>
      </c>
      <c r="C55" s="248">
        <v>1</v>
      </c>
      <c r="D55" s="248">
        <v>19</v>
      </c>
      <c r="E55" s="38" t="s">
        <v>419</v>
      </c>
      <c r="F55" s="38" t="s">
        <v>69</v>
      </c>
      <c r="G55" s="39" t="s">
        <v>88</v>
      </c>
      <c r="H55" s="40">
        <v>13.48</v>
      </c>
      <c r="I55" s="39">
        <v>5</v>
      </c>
      <c r="J55" s="41">
        <v>187.75</v>
      </c>
      <c r="K55" s="42"/>
      <c r="L55" s="43">
        <f t="shared" si="0"/>
        <v>2530.87</v>
      </c>
      <c r="M55" s="43">
        <f t="shared" si="1"/>
        <v>0</v>
      </c>
      <c r="N55" s="44">
        <f t="shared" si="2"/>
        <v>0</v>
      </c>
      <c r="O55" s="43">
        <f t="shared" ref="O55" si="45">ROUND(M55*SVS_UR_1_1,2)</f>
        <v>0</v>
      </c>
      <c r="P55" s="41">
        <f t="shared" si="4"/>
        <v>1</v>
      </c>
      <c r="Q55" s="42"/>
      <c r="R55" s="43">
        <f t="shared" si="5"/>
        <v>13.48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>
      <c r="A56" s="37">
        <f>MAX($A$11:A55)+1</f>
        <v>46</v>
      </c>
      <c r="B56" s="38" t="s">
        <v>414</v>
      </c>
      <c r="C56" s="248">
        <v>1</v>
      </c>
      <c r="D56" s="248">
        <v>18</v>
      </c>
      <c r="E56" s="38" t="s">
        <v>90</v>
      </c>
      <c r="F56" s="38" t="s">
        <v>415</v>
      </c>
      <c r="G56" s="39" t="s">
        <v>89</v>
      </c>
      <c r="H56" s="40">
        <v>20.2</v>
      </c>
      <c r="I56" s="39">
        <v>5</v>
      </c>
      <c r="J56" s="41">
        <v>187.75</v>
      </c>
      <c r="K56" s="42"/>
      <c r="L56" s="43">
        <f t="shared" si="0"/>
        <v>3792.5499999999997</v>
      </c>
      <c r="M56" s="43">
        <f t="shared" si="1"/>
        <v>0</v>
      </c>
      <c r="N56" s="44">
        <f t="shared" si="2"/>
        <v>0</v>
      </c>
      <c r="O56" s="43">
        <f t="shared" ref="O56" si="46">ROUND(M56*SVS_UR_1_1,2)</f>
        <v>0</v>
      </c>
      <c r="P56" s="41">
        <f t="shared" si="4"/>
        <v>1</v>
      </c>
      <c r="Q56" s="42"/>
      <c r="R56" s="43">
        <f t="shared" si="5"/>
        <v>20.2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>
      <c r="A57" s="37">
        <f>MAX($A$11:A56)+1</f>
        <v>47</v>
      </c>
      <c r="B57" s="38" t="s">
        <v>414</v>
      </c>
      <c r="C57" s="248">
        <v>1</v>
      </c>
      <c r="D57" s="248">
        <v>17</v>
      </c>
      <c r="E57" s="38" t="s">
        <v>90</v>
      </c>
      <c r="F57" s="38" t="s">
        <v>415</v>
      </c>
      <c r="G57" s="39" t="s">
        <v>89</v>
      </c>
      <c r="H57" s="40">
        <v>18.54</v>
      </c>
      <c r="I57" s="39">
        <v>5</v>
      </c>
      <c r="J57" s="41">
        <v>187.75</v>
      </c>
      <c r="K57" s="42"/>
      <c r="L57" s="43">
        <f t="shared" si="0"/>
        <v>3480.8849999999998</v>
      </c>
      <c r="M57" s="43">
        <f t="shared" si="1"/>
        <v>0</v>
      </c>
      <c r="N57" s="44">
        <f t="shared" si="2"/>
        <v>0</v>
      </c>
      <c r="O57" s="43">
        <f t="shared" ref="O57" si="47">ROUND(M57*SVS_UR_1_1,2)</f>
        <v>0</v>
      </c>
      <c r="P57" s="41">
        <f t="shared" si="4"/>
        <v>1</v>
      </c>
      <c r="Q57" s="42"/>
      <c r="R57" s="43">
        <f t="shared" si="5"/>
        <v>18.54</v>
      </c>
      <c r="S57" s="43">
        <f t="shared" si="6"/>
        <v>0</v>
      </c>
      <c r="T57" s="44">
        <f t="shared" si="7"/>
        <v>0</v>
      </c>
      <c r="U57" s="43" cm="1">
        <f t="array" ref="U57">ROUND(S57*SVS_GrR_1_1,2)</f>
        <v>0</v>
      </c>
    </row>
    <row r="58" spans="1:21" s="45" customFormat="1">
      <c r="A58" s="37">
        <f>MAX($A$11:A57)+1</f>
        <v>48</v>
      </c>
      <c r="B58" s="38" t="s">
        <v>414</v>
      </c>
      <c r="C58" s="248">
        <v>1</v>
      </c>
      <c r="D58" s="248">
        <v>16</v>
      </c>
      <c r="E58" s="38" t="s">
        <v>146</v>
      </c>
      <c r="F58" s="38" t="s">
        <v>69</v>
      </c>
      <c r="G58" s="39" t="s">
        <v>88</v>
      </c>
      <c r="H58" s="40">
        <v>1.1499999999999999</v>
      </c>
      <c r="I58" s="39">
        <v>5</v>
      </c>
      <c r="J58" s="41">
        <v>187.75</v>
      </c>
      <c r="K58" s="42"/>
      <c r="L58" s="43">
        <f t="shared" si="0"/>
        <v>215.91249999999999</v>
      </c>
      <c r="M58" s="43">
        <f t="shared" si="1"/>
        <v>0</v>
      </c>
      <c r="N58" s="44">
        <f t="shared" si="2"/>
        <v>0</v>
      </c>
      <c r="O58" s="43">
        <f t="shared" ref="O58" si="48">ROUND(M58*SVS_UR_1_1,2)</f>
        <v>0</v>
      </c>
      <c r="P58" s="41">
        <f t="shared" si="4"/>
        <v>1</v>
      </c>
      <c r="Q58" s="42"/>
      <c r="R58" s="43">
        <f t="shared" si="5"/>
        <v>1.1499999999999999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>
      <c r="A59" s="37">
        <f>MAX($A$11:A58)+1</f>
        <v>49</v>
      </c>
      <c r="B59" s="38" t="s">
        <v>414</v>
      </c>
      <c r="C59" s="248">
        <v>1</v>
      </c>
      <c r="D59" s="248">
        <v>15</v>
      </c>
      <c r="E59" s="38" t="s">
        <v>146</v>
      </c>
      <c r="F59" s="38" t="s">
        <v>69</v>
      </c>
      <c r="G59" s="39" t="s">
        <v>88</v>
      </c>
      <c r="H59" s="40">
        <v>1.1499999999999999</v>
      </c>
      <c r="I59" s="39">
        <v>5</v>
      </c>
      <c r="J59" s="41">
        <v>187.75</v>
      </c>
      <c r="K59" s="42"/>
      <c r="L59" s="43">
        <f t="shared" si="0"/>
        <v>215.91249999999999</v>
      </c>
      <c r="M59" s="43">
        <f t="shared" si="1"/>
        <v>0</v>
      </c>
      <c r="N59" s="44">
        <f t="shared" si="2"/>
        <v>0</v>
      </c>
      <c r="O59" s="43">
        <f t="shared" ref="O59" si="49">ROUND(M59*SVS_UR_1_1,2)</f>
        <v>0</v>
      </c>
      <c r="P59" s="41">
        <f t="shared" si="4"/>
        <v>1</v>
      </c>
      <c r="Q59" s="42"/>
      <c r="R59" s="43">
        <f t="shared" si="5"/>
        <v>1.1499999999999999</v>
      </c>
      <c r="S59" s="43">
        <f t="shared" si="6"/>
        <v>0</v>
      </c>
      <c r="T59" s="44">
        <f t="shared" si="7"/>
        <v>0</v>
      </c>
      <c r="U59" s="43" cm="1">
        <f t="array" ref="U59">ROUND(S59*SVS_GrR_1_1,2)</f>
        <v>0</v>
      </c>
    </row>
    <row r="60" spans="1:21" s="45" customFormat="1">
      <c r="A60" s="37">
        <f>MAX($A$11:A59)+1</f>
        <v>50</v>
      </c>
      <c r="B60" s="38" t="s">
        <v>414</v>
      </c>
      <c r="C60" s="248">
        <v>1</v>
      </c>
      <c r="D60" s="248">
        <v>14</v>
      </c>
      <c r="E60" s="38" t="s">
        <v>419</v>
      </c>
      <c r="F60" s="38" t="s">
        <v>69</v>
      </c>
      <c r="G60" s="39" t="s">
        <v>88</v>
      </c>
      <c r="H60" s="40">
        <v>13.49</v>
      </c>
      <c r="I60" s="39">
        <v>5</v>
      </c>
      <c r="J60" s="41">
        <v>187.75</v>
      </c>
      <c r="K60" s="42"/>
      <c r="L60" s="43">
        <f t="shared" si="0"/>
        <v>2532.7474999999999</v>
      </c>
      <c r="M60" s="43">
        <f t="shared" si="1"/>
        <v>0</v>
      </c>
      <c r="N60" s="44">
        <f t="shared" si="2"/>
        <v>0</v>
      </c>
      <c r="O60" s="43">
        <f t="shared" ref="O60" si="50">ROUND(M60*SVS_UR_1_1,2)</f>
        <v>0</v>
      </c>
      <c r="P60" s="41">
        <f t="shared" si="4"/>
        <v>1</v>
      </c>
      <c r="Q60" s="42"/>
      <c r="R60" s="43">
        <f t="shared" si="5"/>
        <v>13.49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>
      <c r="A61" s="37">
        <f>MAX($A$11:A60)+1</f>
        <v>51</v>
      </c>
      <c r="B61" s="38" t="s">
        <v>414</v>
      </c>
      <c r="C61" s="248">
        <v>1</v>
      </c>
      <c r="D61" s="248">
        <v>13</v>
      </c>
      <c r="E61" s="38" t="s">
        <v>419</v>
      </c>
      <c r="F61" s="38" t="s">
        <v>69</v>
      </c>
      <c r="G61" s="39" t="s">
        <v>88</v>
      </c>
      <c r="H61" s="40">
        <v>13.49</v>
      </c>
      <c r="I61" s="39">
        <v>5</v>
      </c>
      <c r="J61" s="41">
        <v>187.75</v>
      </c>
      <c r="K61" s="42"/>
      <c r="L61" s="43">
        <f t="shared" si="0"/>
        <v>2532.7474999999999</v>
      </c>
      <c r="M61" s="43">
        <f t="shared" si="1"/>
        <v>0</v>
      </c>
      <c r="N61" s="44">
        <f t="shared" si="2"/>
        <v>0</v>
      </c>
      <c r="O61" s="43">
        <f t="shared" ref="O61" si="51">ROUND(M61*SVS_UR_1_1,2)</f>
        <v>0</v>
      </c>
      <c r="P61" s="41">
        <f t="shared" si="4"/>
        <v>1</v>
      </c>
      <c r="Q61" s="42"/>
      <c r="R61" s="43">
        <f t="shared" si="5"/>
        <v>13.49</v>
      </c>
      <c r="S61" s="43">
        <f t="shared" si="6"/>
        <v>0</v>
      </c>
      <c r="T61" s="44">
        <f t="shared" si="7"/>
        <v>0</v>
      </c>
      <c r="U61" s="43" cm="1">
        <f t="array" ref="U61">ROUND(S61*SVS_GrR_1_1,2)</f>
        <v>0</v>
      </c>
    </row>
    <row r="62" spans="1:21" s="45" customFormat="1">
      <c r="A62" s="37">
        <f>MAX($A$11:A61)+1</f>
        <v>52</v>
      </c>
      <c r="B62" s="38" t="s">
        <v>414</v>
      </c>
      <c r="C62" s="248">
        <v>1</v>
      </c>
      <c r="D62" s="248">
        <v>12</v>
      </c>
      <c r="E62" s="38" t="s">
        <v>90</v>
      </c>
      <c r="F62" s="38" t="s">
        <v>415</v>
      </c>
      <c r="G62" s="39" t="s">
        <v>89</v>
      </c>
      <c r="H62" s="40">
        <v>19.260000000000002</v>
      </c>
      <c r="I62" s="39">
        <v>5</v>
      </c>
      <c r="J62" s="41">
        <v>187.75</v>
      </c>
      <c r="K62" s="42"/>
      <c r="L62" s="43">
        <f t="shared" si="0"/>
        <v>3616.0650000000005</v>
      </c>
      <c r="M62" s="43">
        <f t="shared" si="1"/>
        <v>0</v>
      </c>
      <c r="N62" s="44">
        <f t="shared" si="2"/>
        <v>0</v>
      </c>
      <c r="O62" s="43">
        <f t="shared" ref="O62" si="52">ROUND(M62*SVS_UR_1_1,2)</f>
        <v>0</v>
      </c>
      <c r="P62" s="41">
        <f t="shared" si="4"/>
        <v>1</v>
      </c>
      <c r="Q62" s="42"/>
      <c r="R62" s="43">
        <f t="shared" si="5"/>
        <v>19.260000000000002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>
      <c r="A63" s="37">
        <f>MAX($A$11:A62)+1</f>
        <v>53</v>
      </c>
      <c r="B63" s="38" t="s">
        <v>414</v>
      </c>
      <c r="C63" s="248">
        <v>1</v>
      </c>
      <c r="D63" s="248">
        <v>11</v>
      </c>
      <c r="E63" s="38" t="s">
        <v>146</v>
      </c>
      <c r="F63" s="38" t="s">
        <v>69</v>
      </c>
      <c r="G63" s="39" t="s">
        <v>88</v>
      </c>
      <c r="H63" s="40">
        <v>1.45</v>
      </c>
      <c r="I63" s="39">
        <v>5</v>
      </c>
      <c r="J63" s="41">
        <v>187.75</v>
      </c>
      <c r="K63" s="42"/>
      <c r="L63" s="43">
        <f t="shared" si="0"/>
        <v>272.23750000000001</v>
      </c>
      <c r="M63" s="43">
        <f t="shared" si="1"/>
        <v>0</v>
      </c>
      <c r="N63" s="44">
        <f t="shared" si="2"/>
        <v>0</v>
      </c>
      <c r="O63" s="43">
        <f t="shared" ref="O63" si="53">ROUND(M63*SVS_UR_1_1,2)</f>
        <v>0</v>
      </c>
      <c r="P63" s="41">
        <f t="shared" si="4"/>
        <v>1</v>
      </c>
      <c r="Q63" s="42"/>
      <c r="R63" s="43">
        <f t="shared" si="5"/>
        <v>1.45</v>
      </c>
      <c r="S63" s="43">
        <f t="shared" si="6"/>
        <v>0</v>
      </c>
      <c r="T63" s="44">
        <f t="shared" si="7"/>
        <v>0</v>
      </c>
      <c r="U63" s="43" cm="1">
        <f t="array" ref="U63">ROUND(S63*SVS_GrR_1_1,2)</f>
        <v>0</v>
      </c>
    </row>
    <row r="64" spans="1:21" s="45" customFormat="1">
      <c r="A64" s="37">
        <f>MAX($A$11:A63)+1</f>
        <v>54</v>
      </c>
      <c r="B64" s="38" t="s">
        <v>414</v>
      </c>
      <c r="C64" s="248">
        <v>1</v>
      </c>
      <c r="D64" s="248">
        <v>10</v>
      </c>
      <c r="E64" s="38" t="s">
        <v>146</v>
      </c>
      <c r="F64" s="38" t="s">
        <v>69</v>
      </c>
      <c r="G64" s="39" t="s">
        <v>88</v>
      </c>
      <c r="H64" s="40">
        <v>1.33</v>
      </c>
      <c r="I64" s="39">
        <v>5</v>
      </c>
      <c r="J64" s="41">
        <v>187.75</v>
      </c>
      <c r="K64" s="42"/>
      <c r="L64" s="43">
        <f t="shared" si="0"/>
        <v>249.70750000000001</v>
      </c>
      <c r="M64" s="43">
        <f t="shared" si="1"/>
        <v>0</v>
      </c>
      <c r="N64" s="44">
        <f t="shared" si="2"/>
        <v>0</v>
      </c>
      <c r="O64" s="43">
        <f t="shared" ref="O64" si="54">ROUND(M64*SVS_UR_1_1,2)</f>
        <v>0</v>
      </c>
      <c r="P64" s="41">
        <f t="shared" si="4"/>
        <v>1</v>
      </c>
      <c r="Q64" s="42"/>
      <c r="R64" s="43">
        <f t="shared" si="5"/>
        <v>1.33</v>
      </c>
      <c r="S64" s="43">
        <f t="shared" si="6"/>
        <v>0</v>
      </c>
      <c r="T64" s="44">
        <f t="shared" si="7"/>
        <v>0</v>
      </c>
      <c r="U64" s="43" cm="1">
        <f t="array" ref="U64">ROUND(S64*SVS_GrR_1_1,2)</f>
        <v>0</v>
      </c>
    </row>
    <row r="65" spans="1:21" s="45" customFormat="1">
      <c r="A65" s="37">
        <f>MAX($A$11:A64)+1</f>
        <v>55</v>
      </c>
      <c r="B65" s="38" t="s">
        <v>414</v>
      </c>
      <c r="C65" s="248">
        <v>1</v>
      </c>
      <c r="D65" s="248">
        <v>9</v>
      </c>
      <c r="E65" s="38" t="s">
        <v>209</v>
      </c>
      <c r="F65" s="38" t="s">
        <v>415</v>
      </c>
      <c r="G65" s="39" t="s">
        <v>75</v>
      </c>
      <c r="H65" s="40">
        <v>1.65</v>
      </c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</row>
    <row r="66" spans="1:21" s="45" customFormat="1">
      <c r="A66" s="37">
        <f>MAX($A$11:A65)+1</f>
        <v>56</v>
      </c>
      <c r="B66" s="38" t="s">
        <v>414</v>
      </c>
      <c r="C66" s="248">
        <v>1</v>
      </c>
      <c r="D66" s="248">
        <v>8</v>
      </c>
      <c r="E66" s="38" t="s">
        <v>84</v>
      </c>
      <c r="F66" s="38" t="s">
        <v>415</v>
      </c>
      <c r="G66" s="39" t="s">
        <v>83</v>
      </c>
      <c r="H66" s="40">
        <v>13.65</v>
      </c>
      <c r="I66" s="39">
        <v>3</v>
      </c>
      <c r="J66" s="41">
        <v>112.65</v>
      </c>
      <c r="K66" s="42"/>
      <c r="L66" s="43">
        <f t="shared" si="0"/>
        <v>1537.6725000000001</v>
      </c>
      <c r="M66" s="43">
        <f t="shared" si="1"/>
        <v>0</v>
      </c>
      <c r="N66" s="44">
        <f t="shared" si="2"/>
        <v>0</v>
      </c>
      <c r="O66" s="43">
        <f t="shared" ref="O66" si="55">ROUND(M66*SVS_UR_1_1,2)</f>
        <v>0</v>
      </c>
      <c r="P66" s="41">
        <f t="shared" si="4"/>
        <v>1</v>
      </c>
      <c r="Q66" s="42"/>
      <c r="R66" s="43">
        <f t="shared" si="5"/>
        <v>13.65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>
      <c r="A67" s="37">
        <f>MAX($A$11:A66)+1</f>
        <v>57</v>
      </c>
      <c r="B67" s="38" t="s">
        <v>414</v>
      </c>
      <c r="C67" s="248">
        <v>1</v>
      </c>
      <c r="D67" s="248">
        <v>7</v>
      </c>
      <c r="E67" s="38" t="s">
        <v>82</v>
      </c>
      <c r="F67" s="38" t="s">
        <v>415</v>
      </c>
      <c r="G67" s="39" t="s">
        <v>81</v>
      </c>
      <c r="H67" s="40">
        <v>97.31</v>
      </c>
      <c r="I67" s="39">
        <v>3</v>
      </c>
      <c r="J67" s="41">
        <v>112.65</v>
      </c>
      <c r="K67" s="42"/>
      <c r="L67" s="43">
        <f t="shared" si="0"/>
        <v>10961.971500000001</v>
      </c>
      <c r="M67" s="43">
        <f t="shared" si="1"/>
        <v>0</v>
      </c>
      <c r="N67" s="44">
        <f t="shared" si="2"/>
        <v>0</v>
      </c>
      <c r="O67" s="43">
        <f t="shared" ref="O67" si="56">ROUND(M67*SVS_UR_1_1,2)</f>
        <v>0</v>
      </c>
      <c r="P67" s="41">
        <f t="shared" si="4"/>
        <v>1</v>
      </c>
      <c r="Q67" s="42"/>
      <c r="R67" s="43">
        <f t="shared" si="5"/>
        <v>97.31</v>
      </c>
      <c r="S67" s="43">
        <f t="shared" si="6"/>
        <v>0</v>
      </c>
      <c r="T67" s="44">
        <f t="shared" si="7"/>
        <v>0</v>
      </c>
      <c r="U67" s="43" cm="1">
        <f t="array" ref="U67">ROUND(S67*SVS_GrR_1_1,2)</f>
        <v>0</v>
      </c>
    </row>
    <row r="68" spans="1:21" s="45" customFormat="1">
      <c r="A68" s="37">
        <f>MAX($A$11:A67)+1</f>
        <v>58</v>
      </c>
      <c r="B68" s="38" t="s">
        <v>414</v>
      </c>
      <c r="C68" s="248">
        <v>1</v>
      </c>
      <c r="D68" s="248">
        <v>6</v>
      </c>
      <c r="E68" s="38" t="s">
        <v>90</v>
      </c>
      <c r="F68" s="38" t="s">
        <v>415</v>
      </c>
      <c r="G68" s="39" t="s">
        <v>89</v>
      </c>
      <c r="H68" s="40">
        <v>18.71</v>
      </c>
      <c r="I68" s="39">
        <v>5</v>
      </c>
      <c r="J68" s="41">
        <v>187.75</v>
      </c>
      <c r="K68" s="42"/>
      <c r="L68" s="43">
        <f t="shared" si="0"/>
        <v>3512.8025000000002</v>
      </c>
      <c r="M68" s="43">
        <f t="shared" si="1"/>
        <v>0</v>
      </c>
      <c r="N68" s="44">
        <f t="shared" si="2"/>
        <v>0</v>
      </c>
      <c r="O68" s="43">
        <f t="shared" ref="O68" si="57">ROUND(M68*SVS_UR_1_1,2)</f>
        <v>0</v>
      </c>
      <c r="P68" s="41">
        <f t="shared" si="4"/>
        <v>1</v>
      </c>
      <c r="Q68" s="42"/>
      <c r="R68" s="43">
        <f t="shared" si="5"/>
        <v>18.71</v>
      </c>
      <c r="S68" s="43">
        <f t="shared" si="6"/>
        <v>0</v>
      </c>
      <c r="T68" s="44">
        <f t="shared" si="7"/>
        <v>0</v>
      </c>
      <c r="U68" s="43" cm="1">
        <f t="array" ref="U68">ROUND(S68*SVS_GrR_1_1,2)</f>
        <v>0</v>
      </c>
    </row>
    <row r="69" spans="1:21" s="45" customFormat="1">
      <c r="A69" s="37">
        <f>MAX($A$11:A68)+1</f>
        <v>59</v>
      </c>
      <c r="B69" s="38" t="s">
        <v>414</v>
      </c>
      <c r="C69" s="248">
        <v>1</v>
      </c>
      <c r="D69" s="248">
        <v>5</v>
      </c>
      <c r="E69" s="38" t="s">
        <v>146</v>
      </c>
      <c r="F69" s="38" t="s">
        <v>69</v>
      </c>
      <c r="G69" s="39" t="s">
        <v>88</v>
      </c>
      <c r="H69" s="40">
        <v>1.1499999999999999</v>
      </c>
      <c r="I69" s="39">
        <v>5</v>
      </c>
      <c r="J69" s="41">
        <v>187.75</v>
      </c>
      <c r="K69" s="42"/>
      <c r="L69" s="43">
        <f t="shared" si="0"/>
        <v>215.91249999999999</v>
      </c>
      <c r="M69" s="43">
        <f t="shared" si="1"/>
        <v>0</v>
      </c>
      <c r="N69" s="44">
        <f t="shared" si="2"/>
        <v>0</v>
      </c>
      <c r="O69" s="43">
        <f t="shared" ref="O69" si="58">ROUND(M69*SVS_UR_1_1,2)</f>
        <v>0</v>
      </c>
      <c r="P69" s="41">
        <f t="shared" si="4"/>
        <v>1</v>
      </c>
      <c r="Q69" s="42"/>
      <c r="R69" s="43">
        <f t="shared" si="5"/>
        <v>1.1499999999999999</v>
      </c>
      <c r="S69" s="43">
        <f t="shared" si="6"/>
        <v>0</v>
      </c>
      <c r="T69" s="44">
        <f t="shared" si="7"/>
        <v>0</v>
      </c>
      <c r="U69" s="43" cm="1">
        <f t="array" ref="U69">ROUND(S69*SVS_GrR_1_1,2)</f>
        <v>0</v>
      </c>
    </row>
    <row r="70" spans="1:21" s="45" customFormat="1">
      <c r="A70" s="37">
        <f>MAX($A$11:A69)+1</f>
        <v>60</v>
      </c>
      <c r="B70" s="38" t="s">
        <v>414</v>
      </c>
      <c r="C70" s="248">
        <v>1</v>
      </c>
      <c r="D70" s="248">
        <v>4</v>
      </c>
      <c r="E70" s="38" t="s">
        <v>419</v>
      </c>
      <c r="F70" s="38" t="s">
        <v>69</v>
      </c>
      <c r="G70" s="39" t="s">
        <v>88</v>
      </c>
      <c r="H70" s="40">
        <v>13.49</v>
      </c>
      <c r="I70" s="39">
        <v>5</v>
      </c>
      <c r="J70" s="41">
        <v>187.75</v>
      </c>
      <c r="K70" s="42"/>
      <c r="L70" s="43">
        <f t="shared" si="0"/>
        <v>2532.7474999999999</v>
      </c>
      <c r="M70" s="43">
        <f t="shared" si="1"/>
        <v>0</v>
      </c>
      <c r="N70" s="44">
        <f t="shared" si="2"/>
        <v>0</v>
      </c>
      <c r="O70" s="43">
        <f t="shared" ref="O70" si="59">ROUND(M70*SVS_UR_1_1,2)</f>
        <v>0</v>
      </c>
      <c r="P70" s="41">
        <f t="shared" si="4"/>
        <v>1</v>
      </c>
      <c r="Q70" s="42"/>
      <c r="R70" s="43">
        <f t="shared" si="5"/>
        <v>13.49</v>
      </c>
      <c r="S70" s="43">
        <f t="shared" si="6"/>
        <v>0</v>
      </c>
      <c r="T70" s="44">
        <f t="shared" si="7"/>
        <v>0</v>
      </c>
      <c r="U70" s="43" cm="1">
        <f t="array" ref="U70">ROUND(S70*SVS_GrR_1_1,2)</f>
        <v>0</v>
      </c>
    </row>
    <row r="71" spans="1:21" s="45" customFormat="1">
      <c r="A71" s="37">
        <f>MAX($A$11:A70)+1</f>
        <v>61</v>
      </c>
      <c r="B71" s="38" t="s">
        <v>414</v>
      </c>
      <c r="C71" s="248">
        <v>1</v>
      </c>
      <c r="D71" s="248">
        <v>3</v>
      </c>
      <c r="E71" s="38" t="s">
        <v>146</v>
      </c>
      <c r="F71" s="38" t="s">
        <v>69</v>
      </c>
      <c r="G71" s="39" t="s">
        <v>88</v>
      </c>
      <c r="H71" s="40">
        <v>1.1499999999999999</v>
      </c>
      <c r="I71" s="39">
        <v>5</v>
      </c>
      <c r="J71" s="41">
        <v>187.75</v>
      </c>
      <c r="K71" s="42"/>
      <c r="L71" s="43">
        <f t="shared" si="0"/>
        <v>215.91249999999999</v>
      </c>
      <c r="M71" s="43">
        <f t="shared" si="1"/>
        <v>0</v>
      </c>
      <c r="N71" s="44">
        <f t="shared" si="2"/>
        <v>0</v>
      </c>
      <c r="O71" s="43">
        <f t="shared" ref="O71" si="60">ROUND(M71*SVS_UR_1_1,2)</f>
        <v>0</v>
      </c>
      <c r="P71" s="41">
        <f t="shared" si="4"/>
        <v>1</v>
      </c>
      <c r="Q71" s="42"/>
      <c r="R71" s="43">
        <f t="shared" si="5"/>
        <v>1.1499999999999999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>
      <c r="A72" s="37">
        <f>MAX($A$11:A71)+1</f>
        <v>62</v>
      </c>
      <c r="B72" s="38" t="s">
        <v>414</v>
      </c>
      <c r="C72" s="248">
        <v>1</v>
      </c>
      <c r="D72" s="248">
        <v>2</v>
      </c>
      <c r="E72" s="38" t="s">
        <v>419</v>
      </c>
      <c r="F72" s="38" t="s">
        <v>69</v>
      </c>
      <c r="G72" s="39" t="s">
        <v>88</v>
      </c>
      <c r="H72" s="40">
        <v>13.49</v>
      </c>
      <c r="I72" s="39">
        <v>5</v>
      </c>
      <c r="J72" s="41">
        <v>187.75</v>
      </c>
      <c r="K72" s="42"/>
      <c r="L72" s="43">
        <f t="shared" si="0"/>
        <v>2532.7474999999999</v>
      </c>
      <c r="M72" s="43">
        <f t="shared" si="1"/>
        <v>0</v>
      </c>
      <c r="N72" s="44">
        <f t="shared" si="2"/>
        <v>0</v>
      </c>
      <c r="O72" s="43">
        <f t="shared" ref="O72" si="61">ROUND(M72*SVS_UR_1_1,2)</f>
        <v>0</v>
      </c>
      <c r="P72" s="41">
        <f t="shared" si="4"/>
        <v>1</v>
      </c>
      <c r="Q72" s="42"/>
      <c r="R72" s="43">
        <f t="shared" si="5"/>
        <v>13.49</v>
      </c>
      <c r="S72" s="43">
        <f t="shared" si="6"/>
        <v>0</v>
      </c>
      <c r="T72" s="44">
        <f t="shared" si="7"/>
        <v>0</v>
      </c>
      <c r="U72" s="43" cm="1">
        <f t="array" ref="U72">ROUND(S72*SVS_GrR_1_1,2)</f>
        <v>0</v>
      </c>
    </row>
    <row r="73" spans="1:21" s="45" customFormat="1">
      <c r="A73" s="37">
        <f>MAX($A$11:A72)+1</f>
        <v>63</v>
      </c>
      <c r="B73" s="38" t="s">
        <v>414</v>
      </c>
      <c r="C73" s="248">
        <v>1</v>
      </c>
      <c r="D73" s="248">
        <v>1</v>
      </c>
      <c r="E73" s="38" t="s">
        <v>90</v>
      </c>
      <c r="F73" s="38" t="s">
        <v>415</v>
      </c>
      <c r="G73" s="39" t="s">
        <v>89</v>
      </c>
      <c r="H73" s="40">
        <v>19.79</v>
      </c>
      <c r="I73" s="39">
        <v>5</v>
      </c>
      <c r="J73" s="41">
        <v>187.75</v>
      </c>
      <c r="K73" s="42"/>
      <c r="L73" s="43">
        <f t="shared" ref="L73" si="62">H73*J73</f>
        <v>3715.5724999999998</v>
      </c>
      <c r="M73" s="43">
        <f t="shared" ref="M73" si="63">IFERROR(L73/K73,0)</f>
        <v>0</v>
      </c>
      <c r="N73" s="44">
        <f t="shared" ref="N73" si="64">IF(O73&gt;0,O73/J73,0)</f>
        <v>0</v>
      </c>
      <c r="O73" s="43">
        <f t="shared" ref="O73" si="65">ROUND(M73*SVS_UR_1_1,2)</f>
        <v>0</v>
      </c>
      <c r="P73" s="41">
        <f t="shared" si="4"/>
        <v>1</v>
      </c>
      <c r="Q73" s="42"/>
      <c r="R73" s="43">
        <f t="shared" ref="R73" si="66">H73*P73</f>
        <v>19.79</v>
      </c>
      <c r="S73" s="43">
        <f t="shared" ref="S73" si="67">IFERROR(R73/Q73,0)</f>
        <v>0</v>
      </c>
      <c r="T73" s="44">
        <f t="shared" ref="T73" si="68">IF(U73&gt;0,U73/P73,0)</f>
        <v>0</v>
      </c>
      <c r="U73" s="43" cm="1">
        <f t="array" ref="U73">ROUND(S73*SVS_GrR_1_1,2)</f>
        <v>0</v>
      </c>
    </row>
    <row r="74" spans="1:21" s="45" customFormat="1">
      <c r="A74" s="195"/>
      <c r="B74" s="195"/>
      <c r="C74" s="195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</row>
    <row r="75" spans="1:21">
      <c r="I75" s="98"/>
      <c r="L75" s="49"/>
    </row>
    <row r="76" spans="1:21">
      <c r="A76" s="52"/>
      <c r="B76" s="53"/>
      <c r="C76" s="54" t="str">
        <f>"weil "&amp;COUNTA($A:$A)-SUBTOTAL(103,$A:$A)&amp;" Zeile(n) Ausgeblendet"</f>
        <v>weil 0 Zeile(n) Ausgeblendet</v>
      </c>
      <c r="D76" s="53" t="str">
        <f>"oder Abgefiltert sind, Teilsummen:"</f>
        <v>oder Abgefiltert sind, Teilsummen:</v>
      </c>
      <c r="E76" s="54"/>
      <c r="F76" s="54"/>
      <c r="G76" s="55"/>
      <c r="H76" s="56">
        <f>SUBTOTAL(109,H11:H73)</f>
        <v>2236.4800000000005</v>
      </c>
      <c r="I76" s="101"/>
      <c r="J76" s="96" t="s">
        <v>938</v>
      </c>
      <c r="K76" s="57">
        <f>SUBTOTAL(103,I11:I73)</f>
        <v>56</v>
      </c>
      <c r="L76" s="56">
        <f>SUBTOTAL(109,L11:L73)</f>
        <v>355094.26149999973</v>
      </c>
      <c r="M76" s="56">
        <f>SUBTOTAL(109,M11:M73)</f>
        <v>0</v>
      </c>
      <c r="N76" s="58"/>
      <c r="O76" s="56">
        <f>SUBTOTAL(109,O11:O73)</f>
        <v>0</v>
      </c>
    </row>
    <row r="77" spans="1:21">
      <c r="H77" s="59"/>
      <c r="I77" s="98"/>
      <c r="L77" s="49"/>
    </row>
    <row r="78" spans="1:21">
      <c r="A78" s="60" t="s">
        <v>23</v>
      </c>
      <c r="B78" s="60"/>
      <c r="C78" s="61"/>
      <c r="D78" s="62"/>
      <c r="E78" s="62"/>
      <c r="F78" s="63"/>
      <c r="G78" s="64"/>
      <c r="H78" s="65"/>
      <c r="I78" s="99"/>
      <c r="J78" s="99"/>
      <c r="K78" s="65"/>
      <c r="L78" s="65"/>
      <c r="M78" s="65"/>
      <c r="N78" s="65"/>
      <c r="O78" s="65"/>
    </row>
    <row r="79" spans="1:21" ht="6" customHeight="1">
      <c r="A79" s="60"/>
      <c r="B79" s="60"/>
      <c r="C79" s="61"/>
      <c r="D79" s="62"/>
      <c r="E79" s="62"/>
      <c r="F79" s="63"/>
      <c r="G79" s="64"/>
      <c r="H79" s="65"/>
      <c r="I79" s="99"/>
      <c r="J79" s="99"/>
      <c r="K79" s="65"/>
      <c r="L79" s="65"/>
      <c r="M79" s="65"/>
      <c r="N79" s="65"/>
      <c r="O79" s="65"/>
    </row>
    <row r="80" spans="1:21">
      <c r="A80" s="47" t="s">
        <v>24</v>
      </c>
      <c r="B80" s="47" t="s">
        <v>25</v>
      </c>
      <c r="D80" s="29" t="s">
        <v>26</v>
      </c>
      <c r="E80" s="66" t="s">
        <v>27</v>
      </c>
      <c r="J80" s="29"/>
      <c r="K80" s="49"/>
      <c r="L80" s="49"/>
      <c r="M80" s="49"/>
      <c r="N80" s="49"/>
      <c r="O80" s="49"/>
    </row>
    <row r="81" spans="1:15">
      <c r="A81" s="47" t="s">
        <v>12</v>
      </c>
      <c r="B81" s="47" t="s">
        <v>28</v>
      </c>
      <c r="D81" s="29" t="s">
        <v>29</v>
      </c>
      <c r="E81" s="66" t="s">
        <v>30</v>
      </c>
      <c r="J81" s="29"/>
      <c r="K81" s="49"/>
      <c r="L81" s="49"/>
      <c r="M81" s="49"/>
      <c r="N81" s="49"/>
      <c r="O81" s="49"/>
    </row>
    <row r="82" spans="1:15">
      <c r="A82" s="47" t="s">
        <v>31</v>
      </c>
      <c r="B82" s="47" t="s">
        <v>32</v>
      </c>
      <c r="D82" s="62" t="s">
        <v>48</v>
      </c>
      <c r="E82" s="67" t="s">
        <v>49</v>
      </c>
      <c r="J82" s="29"/>
      <c r="K82" s="49"/>
      <c r="L82" s="49"/>
      <c r="M82" s="49"/>
      <c r="N82" s="49"/>
      <c r="O82" s="49"/>
    </row>
    <row r="83" spans="1:15">
      <c r="A83" s="47" t="s">
        <v>33</v>
      </c>
      <c r="B83" s="47" t="s">
        <v>34</v>
      </c>
      <c r="D83" s="68" t="s">
        <v>35</v>
      </c>
      <c r="E83" s="48" t="s">
        <v>36</v>
      </c>
      <c r="J83" s="29"/>
      <c r="K83" s="49"/>
      <c r="L83" s="49"/>
      <c r="M83" s="49"/>
      <c r="N83" s="49"/>
      <c r="O83" s="49"/>
    </row>
    <row r="84" spans="1:15">
      <c r="J84" s="29"/>
      <c r="K84" s="49"/>
      <c r="L84" s="49"/>
      <c r="M84" s="49"/>
      <c r="N84" s="49"/>
      <c r="O84" s="49"/>
    </row>
    <row r="85" spans="1:15">
      <c r="I85" s="97"/>
      <c r="J85" s="97"/>
      <c r="K85" s="24"/>
      <c r="L85" s="24"/>
      <c r="M85" s="24"/>
      <c r="N85" s="24"/>
      <c r="O85" s="24"/>
    </row>
  </sheetData>
  <sheetProtection algorithmName="SHA-512" hashValue="+zQL5aGjm6G5xOF86r9yEC5qsSdWpo8bGGc5BTxxHrgWsPwyGV9jzyymy/PbKbMNRG0rDpZCRabJMTuJ41kBDg==" saltValue="fGU2Qp8F8pJ0sZ5yQMfiYg==" spinCount="100000" sheet="1" objects="1" scenarios="1" formatColumns="0" formatRows="0" autoFilter="0"/>
  <autoFilter ref="A9:U73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71" priority="3">
      <formula>$A$1&lt;&gt;""</formula>
    </cfRule>
  </conditionalFormatting>
  <conditionalFormatting sqref="A76:O76">
    <cfRule type="expression" dxfId="270" priority="2">
      <formula>IF(SUBTOTAL(103,$A:$A)=COUNTA($A:$A),TRUE,FALSE)</formula>
    </cfRule>
  </conditionalFormatting>
  <conditionalFormatting sqref="B11:I21 B22:H22 B23:I30 B31:H31 B32:I32 B33:H33 B34:I44 B45:H45 B46:I47 B48:H49 B50:I64 B65:H65 B66:I73">
    <cfRule type="expression" dxfId="269" priority="4">
      <formula>AND(NOT(ISBLANK($E$8)),SEARCH($E$8,$B11&amp;$C11&amp;$D11&amp;$E11&amp;$F11&amp;$G11&amp;$H11))</formula>
    </cfRule>
    <cfRule type="expression" dxfId="268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67" priority="1">
      <formula>F4&lt;&gt;""</formula>
    </cfRule>
  </conditionalFormatting>
  <conditionalFormatting sqref="K4">
    <cfRule type="expression" dxfId="266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2E4C-8A4B-4656-9738-2509B3741C24}">
  <sheetPr>
    <tabColor theme="6" tint="0.59999389629810485"/>
    <pageSetUpPr fitToPage="1"/>
  </sheetPr>
  <dimension ref="A1:U84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IF(OR(COUNTIF(K11:K72,"&gt;0")&lt;&gt;COUNT(I11:I72),$O$5=""),"Das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420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919</v>
      </c>
      <c r="C5" s="241"/>
      <c r="D5" s="205" t="s">
        <v>46</v>
      </c>
      <c r="E5" s="209" t="str" cm="1">
        <f t="array" aca="1" ref="E5" ca="1">MID(CELL("dateiname",A2),FIND("]",CELL("dateiname",A2))+7,2)</f>
        <v>6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175</v>
      </c>
      <c r="P6" s="227"/>
      <c r="Q6" s="227"/>
      <c r="R6" s="227"/>
      <c r="S6" s="227"/>
      <c r="T6" s="224" t="s">
        <v>376</v>
      </c>
      <c r="U6" s="225">
        <v>12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COUNTA(I11:I72)</f>
        <v>57</v>
      </c>
      <c r="P7" s="227"/>
      <c r="Q7" s="227"/>
      <c r="R7" s="227"/>
      <c r="S7" s="227"/>
      <c r="T7" s="226" t="s">
        <v>329</v>
      </c>
      <c r="U7" s="229">
        <f>COUNTA(P11:P72)</f>
        <v>55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SUM(H11:H72)</f>
        <v>2644.2099999999996</v>
      </c>
      <c r="I10" s="201"/>
      <c r="J10" s="200" t="s">
        <v>59</v>
      </c>
      <c r="K10" s="202">
        <f>IFERROR(L10/M10,0)</f>
        <v>0</v>
      </c>
      <c r="L10" s="203">
        <f>SUM(L11:L72)</f>
        <v>284144.76639999991</v>
      </c>
      <c r="M10" s="203">
        <f>SUM(M11:M72)</f>
        <v>0</v>
      </c>
      <c r="N10" s="199"/>
      <c r="O10" s="203">
        <f>SUM(O11:O72)</f>
        <v>0</v>
      </c>
      <c r="P10" s="200" t="s">
        <v>59</v>
      </c>
      <c r="Q10" s="202">
        <f>IFERROR(R10/S10,0)</f>
        <v>0</v>
      </c>
      <c r="R10" s="203">
        <f>SUM(R11:R72)</f>
        <v>2567.5299999999997</v>
      </c>
      <c r="S10" s="203">
        <f>SUM(S11:S72)</f>
        <v>0</v>
      </c>
      <c r="T10" s="199"/>
      <c r="U10" s="203">
        <f>SUM(U11:U72)</f>
        <v>0</v>
      </c>
    </row>
    <row r="11" spans="1:21" s="45" customFormat="1" ht="24">
      <c r="A11" s="37">
        <v>1</v>
      </c>
      <c r="B11" s="46" t="s">
        <v>420</v>
      </c>
      <c r="C11" s="248">
        <v>0</v>
      </c>
      <c r="D11" s="248">
        <v>56</v>
      </c>
      <c r="E11" s="38" t="s">
        <v>147</v>
      </c>
      <c r="F11" s="38" t="s">
        <v>421</v>
      </c>
      <c r="G11" s="39" t="s">
        <v>42</v>
      </c>
      <c r="H11" s="40">
        <v>5.87</v>
      </c>
      <c r="I11" s="39">
        <v>0.23</v>
      </c>
      <c r="J11" s="41">
        <v>12</v>
      </c>
      <c r="K11" s="42"/>
      <c r="L11" s="43">
        <f t="shared" ref="L11:L72" si="0">H11*J11</f>
        <v>70.44</v>
      </c>
      <c r="M11" s="43">
        <f t="shared" ref="M11:M72" si="1">IFERROR(L11/K11,0)</f>
        <v>0</v>
      </c>
      <c r="N11" s="44">
        <f t="shared" ref="N11:N72" si="2">IF(O11&gt;0,O11/J11,0)</f>
        <v>0</v>
      </c>
      <c r="O11" s="43">
        <f t="shared" ref="O11" si="3">ROUND(M11*SVS_UR_1_1,2)</f>
        <v>0</v>
      </c>
      <c r="P11" s="138"/>
      <c r="Q11" s="138"/>
      <c r="R11" s="138"/>
      <c r="S11" s="138"/>
      <c r="T11" s="138"/>
      <c r="U11" s="138"/>
    </row>
    <row r="12" spans="1:21" s="45" customFormat="1" ht="24">
      <c r="A12" s="37">
        <f>MAX($A$11:A11)+1</f>
        <v>2</v>
      </c>
      <c r="B12" s="46" t="s">
        <v>420</v>
      </c>
      <c r="C12" s="248">
        <v>0</v>
      </c>
      <c r="D12" s="248">
        <v>54</v>
      </c>
      <c r="E12" s="38" t="s">
        <v>147</v>
      </c>
      <c r="F12" s="38" t="s">
        <v>421</v>
      </c>
      <c r="G12" s="39" t="s">
        <v>42</v>
      </c>
      <c r="H12" s="40">
        <v>13.97</v>
      </c>
      <c r="I12" s="39">
        <v>0.23</v>
      </c>
      <c r="J12" s="41">
        <v>12</v>
      </c>
      <c r="K12" s="42"/>
      <c r="L12" s="43">
        <f t="shared" si="0"/>
        <v>167.64000000000001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138"/>
      <c r="Q12" s="138"/>
      <c r="R12" s="138"/>
      <c r="S12" s="138"/>
      <c r="T12" s="138"/>
      <c r="U12" s="138"/>
    </row>
    <row r="13" spans="1:21" s="45" customFormat="1" ht="24">
      <c r="A13" s="37">
        <f>MAX($A$11:A12)+1</f>
        <v>3</v>
      </c>
      <c r="B13" s="46" t="s">
        <v>420</v>
      </c>
      <c r="C13" s="248">
        <v>0</v>
      </c>
      <c r="D13" s="248">
        <v>52</v>
      </c>
      <c r="E13" s="38" t="s">
        <v>422</v>
      </c>
      <c r="F13" s="38" t="s">
        <v>69</v>
      </c>
      <c r="G13" s="39" t="s">
        <v>75</v>
      </c>
      <c r="H13" s="40">
        <v>4.43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45" customFormat="1" ht="24">
      <c r="A14" s="37">
        <f>MAX($A$11:A13)+1</f>
        <v>4</v>
      </c>
      <c r="B14" s="46" t="s">
        <v>420</v>
      </c>
      <c r="C14" s="248">
        <v>0</v>
      </c>
      <c r="D14" s="248">
        <v>50</v>
      </c>
      <c r="E14" s="38" t="s">
        <v>423</v>
      </c>
      <c r="F14" s="38" t="s">
        <v>69</v>
      </c>
      <c r="G14" s="39" t="s">
        <v>75</v>
      </c>
      <c r="H14" s="40">
        <v>6.44</v>
      </c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</row>
    <row r="15" spans="1:21" s="45" customFormat="1" ht="24">
      <c r="A15" s="37">
        <f>MAX($A$11:A14)+1</f>
        <v>5</v>
      </c>
      <c r="B15" s="46" t="s">
        <v>420</v>
      </c>
      <c r="C15" s="248">
        <v>0</v>
      </c>
      <c r="D15" s="248">
        <v>48</v>
      </c>
      <c r="E15" s="38" t="s">
        <v>146</v>
      </c>
      <c r="F15" s="38" t="s">
        <v>69</v>
      </c>
      <c r="G15" s="39" t="s">
        <v>88</v>
      </c>
      <c r="H15" s="40">
        <v>5.05</v>
      </c>
      <c r="I15" s="39">
        <v>5</v>
      </c>
      <c r="J15" s="41">
        <v>187.75</v>
      </c>
      <c r="K15" s="42"/>
      <c r="L15" s="43">
        <f t="shared" si="0"/>
        <v>948.13749999999993</v>
      </c>
      <c r="M15" s="43">
        <f t="shared" si="1"/>
        <v>0</v>
      </c>
      <c r="N15" s="44">
        <f t="shared" si="2"/>
        <v>0</v>
      </c>
      <c r="O15" s="43">
        <f t="shared" ref="O15" si="4">ROUND(M15*SVS_UR_1_1,2)</f>
        <v>0</v>
      </c>
      <c r="P15" s="41">
        <f t="shared" ref="P15:P72" si="5">IF(I15&gt;=1,1,0)</f>
        <v>1</v>
      </c>
      <c r="Q15" s="42"/>
      <c r="R15" s="43">
        <f t="shared" ref="R15:R72" si="6">H15*P15</f>
        <v>5.05</v>
      </c>
      <c r="S15" s="43">
        <f t="shared" ref="S15:S72" si="7">IFERROR(R15/Q15,0)</f>
        <v>0</v>
      </c>
      <c r="T15" s="44">
        <f t="shared" ref="T15:T72" si="8">IF(U15&gt;0,U15/P15,0)</f>
        <v>0</v>
      </c>
      <c r="U15" s="43" cm="1">
        <f t="array" ref="U15">ROUND(S15*SVS_GrR_1_1,2)</f>
        <v>0</v>
      </c>
    </row>
    <row r="16" spans="1:21" s="45" customFormat="1" ht="24">
      <c r="A16" s="37">
        <f>MAX($A$11:A15)+1</f>
        <v>6</v>
      </c>
      <c r="B16" s="46" t="s">
        <v>420</v>
      </c>
      <c r="C16" s="248">
        <v>0</v>
      </c>
      <c r="D16" s="248">
        <v>46</v>
      </c>
      <c r="E16" s="38" t="s">
        <v>84</v>
      </c>
      <c r="F16" s="38" t="s">
        <v>207</v>
      </c>
      <c r="G16" s="39" t="s">
        <v>83</v>
      </c>
      <c r="H16" s="40">
        <v>10.43</v>
      </c>
      <c r="I16" s="39">
        <v>5</v>
      </c>
      <c r="J16" s="41">
        <v>187.75</v>
      </c>
      <c r="K16" s="42"/>
      <c r="L16" s="43">
        <f t="shared" si="0"/>
        <v>1958.2324999999998</v>
      </c>
      <c r="M16" s="43">
        <f t="shared" si="1"/>
        <v>0</v>
      </c>
      <c r="N16" s="44">
        <f t="shared" si="2"/>
        <v>0</v>
      </c>
      <c r="O16" s="43">
        <f t="shared" ref="O16" si="9">ROUND(M16*SVS_UR_1_1,2)</f>
        <v>0</v>
      </c>
      <c r="P16" s="41">
        <f t="shared" si="5"/>
        <v>1</v>
      </c>
      <c r="Q16" s="42"/>
      <c r="R16" s="43">
        <f t="shared" si="6"/>
        <v>10.43</v>
      </c>
      <c r="S16" s="43">
        <f t="shared" si="7"/>
        <v>0</v>
      </c>
      <c r="T16" s="44">
        <f t="shared" si="8"/>
        <v>0</v>
      </c>
      <c r="U16" s="43" cm="1">
        <f t="array" ref="U16">ROUND(S16*SVS_GrR_1_1,2)</f>
        <v>0</v>
      </c>
    </row>
    <row r="17" spans="1:21" s="45" customFormat="1" ht="24">
      <c r="A17" s="37">
        <f>MAX($A$11:A16)+1</f>
        <v>7</v>
      </c>
      <c r="B17" s="46" t="s">
        <v>420</v>
      </c>
      <c r="C17" s="248">
        <v>0</v>
      </c>
      <c r="D17" s="248">
        <v>44</v>
      </c>
      <c r="E17" s="38" t="s">
        <v>424</v>
      </c>
      <c r="F17" s="38" t="s">
        <v>69</v>
      </c>
      <c r="G17" s="39" t="s">
        <v>75</v>
      </c>
      <c r="H17" s="40">
        <v>6.68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</row>
    <row r="18" spans="1:21" s="45" customFormat="1" ht="24">
      <c r="A18" s="37">
        <f>MAX($A$11:A17)+1</f>
        <v>8</v>
      </c>
      <c r="B18" s="46" t="s">
        <v>420</v>
      </c>
      <c r="C18" s="248">
        <v>0</v>
      </c>
      <c r="D18" s="248">
        <v>42</v>
      </c>
      <c r="E18" s="38" t="s">
        <v>146</v>
      </c>
      <c r="F18" s="38" t="s">
        <v>69</v>
      </c>
      <c r="G18" s="39" t="s">
        <v>88</v>
      </c>
      <c r="H18" s="40">
        <v>5.37</v>
      </c>
      <c r="I18" s="39">
        <v>5</v>
      </c>
      <c r="J18" s="41">
        <v>187.75</v>
      </c>
      <c r="K18" s="42"/>
      <c r="L18" s="43">
        <f t="shared" si="0"/>
        <v>1008.2175</v>
      </c>
      <c r="M18" s="43">
        <f t="shared" si="1"/>
        <v>0</v>
      </c>
      <c r="N18" s="44">
        <f t="shared" si="2"/>
        <v>0</v>
      </c>
      <c r="O18" s="43">
        <f t="shared" ref="O18" si="10">ROUND(M18*SVS_UR_1_1,2)</f>
        <v>0</v>
      </c>
      <c r="P18" s="41">
        <f t="shared" si="5"/>
        <v>1</v>
      </c>
      <c r="Q18" s="42"/>
      <c r="R18" s="43">
        <f t="shared" si="6"/>
        <v>5.37</v>
      </c>
      <c r="S18" s="43">
        <f t="shared" si="7"/>
        <v>0</v>
      </c>
      <c r="T18" s="44">
        <f t="shared" si="8"/>
        <v>0</v>
      </c>
      <c r="U18" s="43" cm="1">
        <f t="array" ref="U18">ROUND(S18*SVS_GrR_1_1,2)</f>
        <v>0</v>
      </c>
    </row>
    <row r="19" spans="1:21" s="45" customFormat="1" ht="24">
      <c r="A19" s="37">
        <f>MAX($A$11:A18)+1</f>
        <v>9</v>
      </c>
      <c r="B19" s="46" t="s">
        <v>420</v>
      </c>
      <c r="C19" s="248">
        <v>0</v>
      </c>
      <c r="D19" s="248">
        <v>40</v>
      </c>
      <c r="E19" s="38" t="s">
        <v>146</v>
      </c>
      <c r="F19" s="38" t="s">
        <v>69</v>
      </c>
      <c r="G19" s="39" t="s">
        <v>88</v>
      </c>
      <c r="H19" s="40">
        <v>15.5</v>
      </c>
      <c r="I19" s="39">
        <v>5</v>
      </c>
      <c r="J19" s="41">
        <v>187.75</v>
      </c>
      <c r="K19" s="42"/>
      <c r="L19" s="43">
        <f t="shared" si="0"/>
        <v>2910.125</v>
      </c>
      <c r="M19" s="43">
        <f t="shared" si="1"/>
        <v>0</v>
      </c>
      <c r="N19" s="44">
        <f t="shared" si="2"/>
        <v>0</v>
      </c>
      <c r="O19" s="43">
        <f t="shared" ref="O19" si="11">ROUND(M19*SVS_UR_1_1,2)</f>
        <v>0</v>
      </c>
      <c r="P19" s="41">
        <f t="shared" si="5"/>
        <v>1</v>
      </c>
      <c r="Q19" s="42"/>
      <c r="R19" s="43">
        <f t="shared" si="6"/>
        <v>15.5</v>
      </c>
      <c r="S19" s="43">
        <f t="shared" si="7"/>
        <v>0</v>
      </c>
      <c r="T19" s="44">
        <f t="shared" si="8"/>
        <v>0</v>
      </c>
      <c r="U19" s="43" cm="1">
        <f t="array" ref="U19">ROUND(S19*SVS_GrR_1_1,2)</f>
        <v>0</v>
      </c>
    </row>
    <row r="20" spans="1:21" s="45" customFormat="1" ht="24">
      <c r="A20" s="37">
        <f>MAX($A$11:A19)+1</f>
        <v>10</v>
      </c>
      <c r="B20" s="46" t="s">
        <v>420</v>
      </c>
      <c r="C20" s="248">
        <v>0</v>
      </c>
      <c r="D20" s="248">
        <v>38</v>
      </c>
      <c r="E20" s="38" t="s">
        <v>82</v>
      </c>
      <c r="F20" s="38" t="s">
        <v>421</v>
      </c>
      <c r="G20" s="39" t="s">
        <v>81</v>
      </c>
      <c r="H20" s="40">
        <v>31.49</v>
      </c>
      <c r="I20" s="39">
        <v>5</v>
      </c>
      <c r="J20" s="41">
        <v>187.75</v>
      </c>
      <c r="K20" s="42"/>
      <c r="L20" s="43">
        <f t="shared" si="0"/>
        <v>5912.2474999999995</v>
      </c>
      <c r="M20" s="43">
        <f t="shared" si="1"/>
        <v>0</v>
      </c>
      <c r="N20" s="44">
        <f t="shared" si="2"/>
        <v>0</v>
      </c>
      <c r="O20" s="43">
        <f t="shared" ref="O20" si="12">ROUND(M20*SVS_UR_1_1,2)</f>
        <v>0</v>
      </c>
      <c r="P20" s="41">
        <f t="shared" si="5"/>
        <v>1</v>
      </c>
      <c r="Q20" s="42"/>
      <c r="R20" s="43">
        <f t="shared" si="6"/>
        <v>31.49</v>
      </c>
      <c r="S20" s="43">
        <f t="shared" si="7"/>
        <v>0</v>
      </c>
      <c r="T20" s="44">
        <f t="shared" si="8"/>
        <v>0</v>
      </c>
      <c r="U20" s="43" cm="1">
        <f t="array" ref="U20">ROUND(S20*SVS_GrR_1_1,2)</f>
        <v>0</v>
      </c>
    </row>
    <row r="21" spans="1:21" s="45" customFormat="1" ht="24">
      <c r="A21" s="37">
        <f>MAX($A$11:A20)+1</f>
        <v>11</v>
      </c>
      <c r="B21" s="46" t="s">
        <v>420</v>
      </c>
      <c r="C21" s="248">
        <v>0</v>
      </c>
      <c r="D21" s="248">
        <v>36</v>
      </c>
      <c r="E21" s="38" t="s">
        <v>82</v>
      </c>
      <c r="F21" s="38" t="s">
        <v>421</v>
      </c>
      <c r="G21" s="39" t="s">
        <v>81</v>
      </c>
      <c r="H21" s="40">
        <v>112.27</v>
      </c>
      <c r="I21" s="39">
        <v>5</v>
      </c>
      <c r="J21" s="41">
        <v>187.75</v>
      </c>
      <c r="K21" s="42"/>
      <c r="L21" s="43">
        <f t="shared" si="0"/>
        <v>21078.692500000001</v>
      </c>
      <c r="M21" s="43">
        <f t="shared" si="1"/>
        <v>0</v>
      </c>
      <c r="N21" s="44">
        <f t="shared" si="2"/>
        <v>0</v>
      </c>
      <c r="O21" s="43">
        <f t="shared" ref="O21" si="13">ROUND(M21*SVS_UR_1_1,2)</f>
        <v>0</v>
      </c>
      <c r="P21" s="41">
        <f t="shared" si="5"/>
        <v>1</v>
      </c>
      <c r="Q21" s="42"/>
      <c r="R21" s="43">
        <f t="shared" si="6"/>
        <v>112.27</v>
      </c>
      <c r="S21" s="43">
        <f t="shared" si="7"/>
        <v>0</v>
      </c>
      <c r="T21" s="44">
        <f t="shared" si="8"/>
        <v>0</v>
      </c>
      <c r="U21" s="43" cm="1">
        <f t="array" ref="U21">ROUND(S21*SVS_GrR_1_1,2)</f>
        <v>0</v>
      </c>
    </row>
    <row r="22" spans="1:21" s="45" customFormat="1" ht="24">
      <c r="A22" s="37">
        <f>MAX($A$11:A21)+1</f>
        <v>12</v>
      </c>
      <c r="B22" s="46" t="s">
        <v>420</v>
      </c>
      <c r="C22" s="248">
        <v>0</v>
      </c>
      <c r="D22" s="248">
        <v>34</v>
      </c>
      <c r="E22" s="38" t="s">
        <v>54</v>
      </c>
      <c r="F22" s="38" t="s">
        <v>421</v>
      </c>
      <c r="G22" s="39" t="s">
        <v>81</v>
      </c>
      <c r="H22" s="40">
        <v>9.1199999999999992</v>
      </c>
      <c r="I22" s="39">
        <v>5</v>
      </c>
      <c r="J22" s="41">
        <v>187.75</v>
      </c>
      <c r="K22" s="42"/>
      <c r="L22" s="43">
        <f t="shared" si="0"/>
        <v>1712.2799999999997</v>
      </c>
      <c r="M22" s="43">
        <f t="shared" si="1"/>
        <v>0</v>
      </c>
      <c r="N22" s="44">
        <f t="shared" si="2"/>
        <v>0</v>
      </c>
      <c r="O22" s="43">
        <f t="shared" ref="O22" si="14">ROUND(M22*SVS_UR_1_1,2)</f>
        <v>0</v>
      </c>
      <c r="P22" s="41">
        <f t="shared" si="5"/>
        <v>1</v>
      </c>
      <c r="Q22" s="42"/>
      <c r="R22" s="43">
        <f t="shared" si="6"/>
        <v>9.1199999999999992</v>
      </c>
      <c r="S22" s="43">
        <f t="shared" si="7"/>
        <v>0</v>
      </c>
      <c r="T22" s="44">
        <f t="shared" si="8"/>
        <v>0</v>
      </c>
      <c r="U22" s="43" cm="1">
        <f t="array" ref="U22">ROUND(S22*SVS_GrR_1_1,2)</f>
        <v>0</v>
      </c>
    </row>
    <row r="23" spans="1:21" s="45" customFormat="1" ht="24">
      <c r="A23" s="37">
        <f>MAX($A$11:A22)+1</f>
        <v>13</v>
      </c>
      <c r="B23" s="46" t="s">
        <v>420</v>
      </c>
      <c r="C23" s="248">
        <v>0</v>
      </c>
      <c r="D23" s="248">
        <v>32</v>
      </c>
      <c r="E23" s="38" t="s">
        <v>425</v>
      </c>
      <c r="F23" s="38" t="s">
        <v>421</v>
      </c>
      <c r="G23" s="39" t="s">
        <v>37</v>
      </c>
      <c r="H23" s="40">
        <v>14.99</v>
      </c>
      <c r="I23" s="39">
        <v>1</v>
      </c>
      <c r="J23" s="41">
        <v>40.18</v>
      </c>
      <c r="K23" s="42"/>
      <c r="L23" s="43">
        <f t="shared" si="0"/>
        <v>602.29819999999995</v>
      </c>
      <c r="M23" s="43">
        <f t="shared" si="1"/>
        <v>0</v>
      </c>
      <c r="N23" s="44">
        <f t="shared" si="2"/>
        <v>0</v>
      </c>
      <c r="O23" s="43">
        <f t="shared" ref="O23" si="15">ROUND(M23*SVS_UR_1_1,2)</f>
        <v>0</v>
      </c>
      <c r="P23" s="41">
        <f t="shared" si="5"/>
        <v>1</v>
      </c>
      <c r="Q23" s="42"/>
      <c r="R23" s="43">
        <f t="shared" si="6"/>
        <v>14.99</v>
      </c>
      <c r="S23" s="43">
        <f t="shared" si="7"/>
        <v>0</v>
      </c>
      <c r="T23" s="44">
        <f t="shared" si="8"/>
        <v>0</v>
      </c>
      <c r="U23" s="43" cm="1">
        <f t="array" ref="U23">ROUND(S23*SVS_GrR_1_1,2)</f>
        <v>0</v>
      </c>
    </row>
    <row r="24" spans="1:21" s="45" customFormat="1" ht="24">
      <c r="A24" s="37">
        <f>MAX($A$11:A23)+1</f>
        <v>14</v>
      </c>
      <c r="B24" s="46" t="s">
        <v>420</v>
      </c>
      <c r="C24" s="248">
        <v>0</v>
      </c>
      <c r="D24" s="248">
        <v>31</v>
      </c>
      <c r="E24" s="38" t="s">
        <v>426</v>
      </c>
      <c r="F24" s="38" t="s">
        <v>421</v>
      </c>
      <c r="G24" s="39" t="s">
        <v>65</v>
      </c>
      <c r="H24" s="40">
        <v>81.510000000000005</v>
      </c>
      <c r="I24" s="39">
        <v>3</v>
      </c>
      <c r="J24" s="41">
        <v>112.65</v>
      </c>
      <c r="K24" s="42"/>
      <c r="L24" s="43">
        <f t="shared" si="0"/>
        <v>9182.1015000000007</v>
      </c>
      <c r="M24" s="43">
        <f t="shared" si="1"/>
        <v>0</v>
      </c>
      <c r="N24" s="44">
        <f t="shared" si="2"/>
        <v>0</v>
      </c>
      <c r="O24" s="43">
        <f t="shared" ref="O24" si="16">ROUND(M24*SVS_UR_1_1,2)</f>
        <v>0</v>
      </c>
      <c r="P24" s="41">
        <f t="shared" si="5"/>
        <v>1</v>
      </c>
      <c r="Q24" s="42"/>
      <c r="R24" s="43">
        <f t="shared" si="6"/>
        <v>81.510000000000005</v>
      </c>
      <c r="S24" s="43">
        <f t="shared" si="7"/>
        <v>0</v>
      </c>
      <c r="T24" s="44">
        <f t="shared" si="8"/>
        <v>0</v>
      </c>
      <c r="U24" s="43" cm="1">
        <f t="array" ref="U24">ROUND(S24*SVS_GrR_1_1,2)</f>
        <v>0</v>
      </c>
    </row>
    <row r="25" spans="1:21" s="45" customFormat="1" ht="24">
      <c r="A25" s="37">
        <f>MAX($A$11:A24)+1</f>
        <v>15</v>
      </c>
      <c r="B25" s="46" t="s">
        <v>420</v>
      </c>
      <c r="C25" s="248">
        <v>0</v>
      </c>
      <c r="D25" s="248">
        <v>30</v>
      </c>
      <c r="E25" s="38" t="s">
        <v>427</v>
      </c>
      <c r="F25" s="38" t="s">
        <v>421</v>
      </c>
      <c r="G25" s="39" t="s">
        <v>37</v>
      </c>
      <c r="H25" s="40">
        <v>19.64</v>
      </c>
      <c r="I25" s="39">
        <v>1</v>
      </c>
      <c r="J25" s="41">
        <v>40.18</v>
      </c>
      <c r="K25" s="42"/>
      <c r="L25" s="43">
        <f t="shared" si="0"/>
        <v>789.13520000000005</v>
      </c>
      <c r="M25" s="43">
        <f t="shared" si="1"/>
        <v>0</v>
      </c>
      <c r="N25" s="44">
        <f t="shared" si="2"/>
        <v>0</v>
      </c>
      <c r="O25" s="43">
        <f t="shared" ref="O25" si="17">ROUND(M25*SVS_UR_1_1,2)</f>
        <v>0</v>
      </c>
      <c r="P25" s="41">
        <f t="shared" si="5"/>
        <v>1</v>
      </c>
      <c r="Q25" s="42"/>
      <c r="R25" s="43">
        <f t="shared" si="6"/>
        <v>19.64</v>
      </c>
      <c r="S25" s="43">
        <f t="shared" si="7"/>
        <v>0</v>
      </c>
      <c r="T25" s="44">
        <f t="shared" si="8"/>
        <v>0</v>
      </c>
      <c r="U25" s="43" cm="1">
        <f t="array" ref="U25">ROUND(S25*SVS_GrR_1_1,2)</f>
        <v>0</v>
      </c>
    </row>
    <row r="26" spans="1:21" s="45" customFormat="1" ht="24">
      <c r="A26" s="37">
        <f>MAX($A$11:A25)+1</f>
        <v>16</v>
      </c>
      <c r="B26" s="46" t="s">
        <v>420</v>
      </c>
      <c r="C26" s="248">
        <v>0</v>
      </c>
      <c r="D26" s="248">
        <v>29</v>
      </c>
      <c r="E26" s="38" t="s">
        <v>428</v>
      </c>
      <c r="F26" s="38" t="s">
        <v>421</v>
      </c>
      <c r="G26" s="39" t="s">
        <v>65</v>
      </c>
      <c r="H26" s="40">
        <v>67.67</v>
      </c>
      <c r="I26" s="39">
        <v>3</v>
      </c>
      <c r="J26" s="41">
        <v>112.65</v>
      </c>
      <c r="K26" s="42"/>
      <c r="L26" s="43">
        <f t="shared" si="0"/>
        <v>7623.0255000000006</v>
      </c>
      <c r="M26" s="43">
        <f t="shared" si="1"/>
        <v>0</v>
      </c>
      <c r="N26" s="44">
        <f t="shared" si="2"/>
        <v>0</v>
      </c>
      <c r="O26" s="43">
        <f t="shared" ref="O26" si="18">ROUND(M26*SVS_UR_1_1,2)</f>
        <v>0</v>
      </c>
      <c r="P26" s="41">
        <f t="shared" si="5"/>
        <v>1</v>
      </c>
      <c r="Q26" s="42"/>
      <c r="R26" s="43">
        <f t="shared" si="6"/>
        <v>67.67</v>
      </c>
      <c r="S26" s="43">
        <f t="shared" si="7"/>
        <v>0</v>
      </c>
      <c r="T26" s="44">
        <f t="shared" si="8"/>
        <v>0</v>
      </c>
      <c r="U26" s="43" cm="1">
        <f t="array" ref="U26">ROUND(S26*SVS_GrR_1_1,2)</f>
        <v>0</v>
      </c>
    </row>
    <row r="27" spans="1:21" s="45" customFormat="1" ht="24">
      <c r="A27" s="37">
        <f>MAX($A$11:A26)+1</f>
        <v>17</v>
      </c>
      <c r="B27" s="46" t="s">
        <v>420</v>
      </c>
      <c r="C27" s="248">
        <v>0</v>
      </c>
      <c r="D27" s="248">
        <v>28</v>
      </c>
      <c r="E27" s="38" t="s">
        <v>429</v>
      </c>
      <c r="F27" s="38" t="s">
        <v>421</v>
      </c>
      <c r="G27" s="39" t="s">
        <v>37</v>
      </c>
      <c r="H27" s="40">
        <v>16.649999999999999</v>
      </c>
      <c r="I27" s="39">
        <v>1</v>
      </c>
      <c r="J27" s="41">
        <v>40.18</v>
      </c>
      <c r="K27" s="42"/>
      <c r="L27" s="43">
        <f t="shared" si="0"/>
        <v>668.99699999999996</v>
      </c>
      <c r="M27" s="43">
        <f t="shared" si="1"/>
        <v>0</v>
      </c>
      <c r="N27" s="44">
        <f t="shared" si="2"/>
        <v>0</v>
      </c>
      <c r="O27" s="43">
        <f t="shared" ref="O27" si="19">ROUND(M27*SVS_UR_1_1,2)</f>
        <v>0</v>
      </c>
      <c r="P27" s="41">
        <f t="shared" si="5"/>
        <v>1</v>
      </c>
      <c r="Q27" s="42"/>
      <c r="R27" s="43">
        <f t="shared" si="6"/>
        <v>16.649999999999999</v>
      </c>
      <c r="S27" s="43">
        <f t="shared" si="7"/>
        <v>0</v>
      </c>
      <c r="T27" s="44">
        <f t="shared" si="8"/>
        <v>0</v>
      </c>
      <c r="U27" s="43" cm="1">
        <f t="array" ref="U27">ROUND(S27*SVS_GrR_1_1,2)</f>
        <v>0</v>
      </c>
    </row>
    <row r="28" spans="1:21" s="45" customFormat="1" ht="24">
      <c r="A28" s="37">
        <f>MAX($A$11:A27)+1</f>
        <v>18</v>
      </c>
      <c r="B28" s="46" t="s">
        <v>420</v>
      </c>
      <c r="C28" s="248">
        <v>0</v>
      </c>
      <c r="D28" s="248">
        <v>27</v>
      </c>
      <c r="E28" s="38" t="s">
        <v>426</v>
      </c>
      <c r="F28" s="38" t="s">
        <v>421</v>
      </c>
      <c r="G28" s="39" t="s">
        <v>65</v>
      </c>
      <c r="H28" s="40">
        <v>83.79</v>
      </c>
      <c r="I28" s="39">
        <v>3</v>
      </c>
      <c r="J28" s="41">
        <v>112.65</v>
      </c>
      <c r="K28" s="42"/>
      <c r="L28" s="43">
        <f t="shared" si="0"/>
        <v>9438.9435000000012</v>
      </c>
      <c r="M28" s="43">
        <f t="shared" si="1"/>
        <v>0</v>
      </c>
      <c r="N28" s="44">
        <f t="shared" si="2"/>
        <v>0</v>
      </c>
      <c r="O28" s="43">
        <f t="shared" ref="O28" si="20">ROUND(M28*SVS_UR_1_1,2)</f>
        <v>0</v>
      </c>
      <c r="P28" s="41">
        <f t="shared" si="5"/>
        <v>1</v>
      </c>
      <c r="Q28" s="42"/>
      <c r="R28" s="43">
        <f t="shared" si="6"/>
        <v>83.79</v>
      </c>
      <c r="S28" s="43">
        <f t="shared" si="7"/>
        <v>0</v>
      </c>
      <c r="T28" s="44">
        <f t="shared" si="8"/>
        <v>0</v>
      </c>
      <c r="U28" s="43" cm="1">
        <f t="array" ref="U28">ROUND(S28*SVS_GrR_1_1,2)</f>
        <v>0</v>
      </c>
    </row>
    <row r="29" spans="1:21" s="45" customFormat="1" ht="24">
      <c r="A29" s="37">
        <f>MAX($A$11:A28)+1</f>
        <v>19</v>
      </c>
      <c r="B29" s="46" t="s">
        <v>420</v>
      </c>
      <c r="C29" s="248">
        <v>0</v>
      </c>
      <c r="D29" s="248">
        <v>26</v>
      </c>
      <c r="E29" s="38" t="s">
        <v>365</v>
      </c>
      <c r="F29" s="38" t="s">
        <v>421</v>
      </c>
      <c r="G29" s="39" t="s">
        <v>65</v>
      </c>
      <c r="H29" s="40">
        <v>59.6</v>
      </c>
      <c r="I29" s="39">
        <v>3</v>
      </c>
      <c r="J29" s="41">
        <v>112.65</v>
      </c>
      <c r="K29" s="42"/>
      <c r="L29" s="43">
        <f t="shared" si="0"/>
        <v>6713.9400000000005</v>
      </c>
      <c r="M29" s="43">
        <f t="shared" si="1"/>
        <v>0</v>
      </c>
      <c r="N29" s="44">
        <f t="shared" si="2"/>
        <v>0</v>
      </c>
      <c r="O29" s="43">
        <f t="shared" ref="O29" si="21">ROUND(M29*SVS_UR_1_1,2)</f>
        <v>0</v>
      </c>
      <c r="P29" s="41">
        <f t="shared" si="5"/>
        <v>1</v>
      </c>
      <c r="Q29" s="42"/>
      <c r="R29" s="43">
        <f t="shared" si="6"/>
        <v>59.6</v>
      </c>
      <c r="S29" s="43">
        <f t="shared" si="7"/>
        <v>0</v>
      </c>
      <c r="T29" s="44">
        <f t="shared" si="8"/>
        <v>0</v>
      </c>
      <c r="U29" s="43" cm="1">
        <f t="array" ref="U29">ROUND(S29*SVS_GrR_1_1,2)</f>
        <v>0</v>
      </c>
    </row>
    <row r="30" spans="1:21" s="45" customFormat="1" ht="24">
      <c r="A30" s="37">
        <f>MAX($A$11:A29)+1</f>
        <v>20</v>
      </c>
      <c r="B30" s="46" t="s">
        <v>420</v>
      </c>
      <c r="C30" s="248">
        <v>0</v>
      </c>
      <c r="D30" s="248">
        <v>25</v>
      </c>
      <c r="E30" s="38" t="s">
        <v>430</v>
      </c>
      <c r="F30" s="38" t="s">
        <v>421</v>
      </c>
      <c r="G30" s="39" t="s">
        <v>65</v>
      </c>
      <c r="H30" s="40">
        <v>71.86</v>
      </c>
      <c r="I30" s="39">
        <v>3</v>
      </c>
      <c r="J30" s="41">
        <v>112.65</v>
      </c>
      <c r="K30" s="42"/>
      <c r="L30" s="43">
        <f t="shared" si="0"/>
        <v>8095.0290000000005</v>
      </c>
      <c r="M30" s="43">
        <f t="shared" si="1"/>
        <v>0</v>
      </c>
      <c r="N30" s="44">
        <f t="shared" si="2"/>
        <v>0</v>
      </c>
      <c r="O30" s="43">
        <f t="shared" ref="O30" si="22">ROUND(M30*SVS_UR_1_1,2)</f>
        <v>0</v>
      </c>
      <c r="P30" s="41">
        <f t="shared" si="5"/>
        <v>1</v>
      </c>
      <c r="Q30" s="42"/>
      <c r="R30" s="43">
        <f t="shared" si="6"/>
        <v>71.86</v>
      </c>
      <c r="S30" s="43">
        <f t="shared" si="7"/>
        <v>0</v>
      </c>
      <c r="T30" s="44">
        <f t="shared" si="8"/>
        <v>0</v>
      </c>
      <c r="U30" s="43" cm="1">
        <f t="array" ref="U30">ROUND(S30*SVS_GrR_1_1,2)</f>
        <v>0</v>
      </c>
    </row>
    <row r="31" spans="1:21" s="45" customFormat="1" ht="24">
      <c r="A31" s="37">
        <f>MAX($A$11:A30)+1</f>
        <v>21</v>
      </c>
      <c r="B31" s="46" t="s">
        <v>420</v>
      </c>
      <c r="C31" s="248">
        <v>0</v>
      </c>
      <c r="D31" s="248">
        <v>24</v>
      </c>
      <c r="E31" s="38" t="s">
        <v>361</v>
      </c>
      <c r="F31" s="38" t="s">
        <v>71</v>
      </c>
      <c r="G31" s="39" t="s">
        <v>65</v>
      </c>
      <c r="H31" s="40">
        <v>88.65</v>
      </c>
      <c r="I31" s="39">
        <v>3</v>
      </c>
      <c r="J31" s="41">
        <v>112.65</v>
      </c>
      <c r="K31" s="42"/>
      <c r="L31" s="43">
        <f t="shared" si="0"/>
        <v>9986.4225000000006</v>
      </c>
      <c r="M31" s="43">
        <f t="shared" si="1"/>
        <v>0</v>
      </c>
      <c r="N31" s="44">
        <f t="shared" si="2"/>
        <v>0</v>
      </c>
      <c r="O31" s="43">
        <f t="shared" ref="O31" si="23">ROUND(M31*SVS_UR_1_1,2)</f>
        <v>0</v>
      </c>
      <c r="P31" s="41">
        <f t="shared" si="5"/>
        <v>1</v>
      </c>
      <c r="Q31" s="42"/>
      <c r="R31" s="43">
        <f t="shared" si="6"/>
        <v>88.65</v>
      </c>
      <c r="S31" s="43">
        <f t="shared" si="7"/>
        <v>0</v>
      </c>
      <c r="T31" s="44">
        <f t="shared" si="8"/>
        <v>0</v>
      </c>
      <c r="U31" s="43" cm="1">
        <f t="array" ref="U31">ROUND(S31*SVS_GrR_1_1,2)</f>
        <v>0</v>
      </c>
    </row>
    <row r="32" spans="1:21" s="45" customFormat="1" ht="24">
      <c r="A32" s="37">
        <f>MAX($A$11:A31)+1</f>
        <v>22</v>
      </c>
      <c r="B32" s="46" t="s">
        <v>420</v>
      </c>
      <c r="C32" s="248">
        <v>0</v>
      </c>
      <c r="D32" s="248">
        <v>23</v>
      </c>
      <c r="E32" s="38" t="s">
        <v>431</v>
      </c>
      <c r="F32" s="38" t="s">
        <v>71</v>
      </c>
      <c r="G32" s="39" t="s">
        <v>37</v>
      </c>
      <c r="H32" s="40">
        <v>66</v>
      </c>
      <c r="I32" s="39">
        <v>1</v>
      </c>
      <c r="J32" s="41">
        <v>40.18</v>
      </c>
      <c r="K32" s="42"/>
      <c r="L32" s="43">
        <f t="shared" si="0"/>
        <v>2651.88</v>
      </c>
      <c r="M32" s="43">
        <f t="shared" si="1"/>
        <v>0</v>
      </c>
      <c r="N32" s="44">
        <f t="shared" si="2"/>
        <v>0</v>
      </c>
      <c r="O32" s="43">
        <f t="shared" ref="O32" si="24">ROUND(M32*SVS_UR_1_1,2)</f>
        <v>0</v>
      </c>
      <c r="P32" s="41">
        <f t="shared" si="5"/>
        <v>1</v>
      </c>
      <c r="Q32" s="42"/>
      <c r="R32" s="43">
        <f t="shared" si="6"/>
        <v>66</v>
      </c>
      <c r="S32" s="43">
        <f t="shared" si="7"/>
        <v>0</v>
      </c>
      <c r="T32" s="44">
        <f t="shared" si="8"/>
        <v>0</v>
      </c>
      <c r="U32" s="43" cm="1">
        <f t="array" ref="U32">ROUND(S32*SVS_GrR_1_1,2)</f>
        <v>0</v>
      </c>
    </row>
    <row r="33" spans="1:21" s="45" customFormat="1" ht="24">
      <c r="A33" s="37">
        <f>MAX($A$11:A32)+1</f>
        <v>23</v>
      </c>
      <c r="B33" s="46" t="s">
        <v>420</v>
      </c>
      <c r="C33" s="248">
        <v>0</v>
      </c>
      <c r="D33" s="248">
        <v>22</v>
      </c>
      <c r="E33" s="38" t="s">
        <v>432</v>
      </c>
      <c r="F33" s="38" t="s">
        <v>71</v>
      </c>
      <c r="G33" s="39" t="s">
        <v>37</v>
      </c>
      <c r="H33" s="40">
        <v>48.57</v>
      </c>
      <c r="I33" s="39">
        <v>1</v>
      </c>
      <c r="J33" s="41">
        <v>40.18</v>
      </c>
      <c r="K33" s="42"/>
      <c r="L33" s="43">
        <f t="shared" si="0"/>
        <v>1951.5426</v>
      </c>
      <c r="M33" s="43">
        <f t="shared" si="1"/>
        <v>0</v>
      </c>
      <c r="N33" s="44">
        <f t="shared" si="2"/>
        <v>0</v>
      </c>
      <c r="O33" s="43">
        <f t="shared" ref="O33" si="25">ROUND(M33*SVS_UR_1_1,2)</f>
        <v>0</v>
      </c>
      <c r="P33" s="41">
        <f t="shared" si="5"/>
        <v>1</v>
      </c>
      <c r="Q33" s="42"/>
      <c r="R33" s="43">
        <f t="shared" si="6"/>
        <v>48.57</v>
      </c>
      <c r="S33" s="43">
        <f t="shared" si="7"/>
        <v>0</v>
      </c>
      <c r="T33" s="44">
        <f t="shared" si="8"/>
        <v>0</v>
      </c>
      <c r="U33" s="43" cm="1">
        <f t="array" ref="U33">ROUND(S33*SVS_GrR_1_1,2)</f>
        <v>0</v>
      </c>
    </row>
    <row r="34" spans="1:21" s="45" customFormat="1" ht="24">
      <c r="A34" s="37">
        <f>MAX($A$11:A33)+1</f>
        <v>24</v>
      </c>
      <c r="B34" s="46" t="s">
        <v>420</v>
      </c>
      <c r="C34" s="248">
        <v>0</v>
      </c>
      <c r="D34" s="248">
        <v>21</v>
      </c>
      <c r="E34" s="38" t="s">
        <v>361</v>
      </c>
      <c r="F34" s="38" t="s">
        <v>71</v>
      </c>
      <c r="G34" s="39" t="s">
        <v>65</v>
      </c>
      <c r="H34" s="40">
        <v>64.61</v>
      </c>
      <c r="I34" s="39">
        <v>3</v>
      </c>
      <c r="J34" s="41">
        <v>112.65</v>
      </c>
      <c r="K34" s="42"/>
      <c r="L34" s="43">
        <f t="shared" si="0"/>
        <v>7278.3164999999999</v>
      </c>
      <c r="M34" s="43">
        <f t="shared" si="1"/>
        <v>0</v>
      </c>
      <c r="N34" s="44">
        <f t="shared" si="2"/>
        <v>0</v>
      </c>
      <c r="O34" s="43">
        <f t="shared" ref="O34" si="26">ROUND(M34*SVS_UR_1_1,2)</f>
        <v>0</v>
      </c>
      <c r="P34" s="41">
        <f t="shared" si="5"/>
        <v>1</v>
      </c>
      <c r="Q34" s="42"/>
      <c r="R34" s="43">
        <f t="shared" si="6"/>
        <v>64.61</v>
      </c>
      <c r="S34" s="43">
        <f t="shared" si="7"/>
        <v>0</v>
      </c>
      <c r="T34" s="44">
        <f t="shared" si="8"/>
        <v>0</v>
      </c>
      <c r="U34" s="43" cm="1">
        <f t="array" ref="U34">ROUND(S34*SVS_GrR_1_1,2)</f>
        <v>0</v>
      </c>
    </row>
    <row r="35" spans="1:21" s="45" customFormat="1" ht="24">
      <c r="A35" s="37">
        <f>MAX($A$11:A34)+1</f>
        <v>25</v>
      </c>
      <c r="B35" s="46" t="s">
        <v>420</v>
      </c>
      <c r="C35" s="248">
        <v>1</v>
      </c>
      <c r="D35" s="248">
        <v>149</v>
      </c>
      <c r="E35" s="38" t="s">
        <v>141</v>
      </c>
      <c r="F35" s="38" t="s">
        <v>69</v>
      </c>
      <c r="G35" s="39" t="s">
        <v>75</v>
      </c>
      <c r="H35" s="40">
        <v>11.13</v>
      </c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</row>
    <row r="36" spans="1:21" s="45" customFormat="1" ht="24">
      <c r="A36" s="37">
        <f>MAX($A$11:A35)+1</f>
        <v>26</v>
      </c>
      <c r="B36" s="46" t="s">
        <v>420</v>
      </c>
      <c r="C36" s="248">
        <v>1</v>
      </c>
      <c r="D36" s="248">
        <v>147</v>
      </c>
      <c r="E36" s="38" t="s">
        <v>146</v>
      </c>
      <c r="F36" s="38" t="s">
        <v>69</v>
      </c>
      <c r="G36" s="39" t="s">
        <v>88</v>
      </c>
      <c r="H36" s="40">
        <v>5.47</v>
      </c>
      <c r="I36" s="39">
        <v>5</v>
      </c>
      <c r="J36" s="41">
        <v>187.75</v>
      </c>
      <c r="K36" s="42"/>
      <c r="L36" s="43">
        <f t="shared" si="0"/>
        <v>1026.9925000000001</v>
      </c>
      <c r="M36" s="43">
        <f t="shared" si="1"/>
        <v>0</v>
      </c>
      <c r="N36" s="44">
        <f t="shared" si="2"/>
        <v>0</v>
      </c>
      <c r="O36" s="43">
        <f t="shared" ref="O36" si="27">ROUND(M36*SVS_UR_1_1,2)</f>
        <v>0</v>
      </c>
      <c r="P36" s="41">
        <f t="shared" si="5"/>
        <v>1</v>
      </c>
      <c r="Q36" s="42"/>
      <c r="R36" s="43">
        <f t="shared" si="6"/>
        <v>5.47</v>
      </c>
      <c r="S36" s="43">
        <f t="shared" si="7"/>
        <v>0</v>
      </c>
      <c r="T36" s="44">
        <f t="shared" si="8"/>
        <v>0</v>
      </c>
      <c r="U36" s="43" cm="1">
        <f t="array" ref="U36">ROUND(S36*SVS_GrR_1_1,2)</f>
        <v>0</v>
      </c>
    </row>
    <row r="37" spans="1:21" s="45" customFormat="1" ht="24">
      <c r="A37" s="37">
        <f>MAX($A$11:A36)+1</f>
        <v>27</v>
      </c>
      <c r="B37" s="46" t="s">
        <v>420</v>
      </c>
      <c r="C37" s="248">
        <v>1</v>
      </c>
      <c r="D37" s="248">
        <v>145</v>
      </c>
      <c r="E37" s="38" t="s">
        <v>146</v>
      </c>
      <c r="F37" s="38" t="s">
        <v>69</v>
      </c>
      <c r="G37" s="39" t="s">
        <v>88</v>
      </c>
      <c r="H37" s="40">
        <v>15.69</v>
      </c>
      <c r="I37" s="39">
        <v>5</v>
      </c>
      <c r="J37" s="41">
        <v>187.75</v>
      </c>
      <c r="K37" s="42"/>
      <c r="L37" s="43">
        <f t="shared" si="0"/>
        <v>2945.7975000000001</v>
      </c>
      <c r="M37" s="43">
        <f t="shared" si="1"/>
        <v>0</v>
      </c>
      <c r="N37" s="44">
        <f t="shared" si="2"/>
        <v>0</v>
      </c>
      <c r="O37" s="43">
        <f t="shared" ref="O37" si="28">ROUND(M37*SVS_UR_1_1,2)</f>
        <v>0</v>
      </c>
      <c r="P37" s="41">
        <f t="shared" si="5"/>
        <v>1</v>
      </c>
      <c r="Q37" s="42"/>
      <c r="R37" s="43">
        <f t="shared" si="6"/>
        <v>15.69</v>
      </c>
      <c r="S37" s="43">
        <f t="shared" si="7"/>
        <v>0</v>
      </c>
      <c r="T37" s="44">
        <f t="shared" si="8"/>
        <v>0</v>
      </c>
      <c r="U37" s="43" cm="1">
        <f t="array" ref="U37">ROUND(S37*SVS_GrR_1_1,2)</f>
        <v>0</v>
      </c>
    </row>
    <row r="38" spans="1:21" s="45" customFormat="1" ht="24">
      <c r="A38" s="37">
        <f>MAX($A$11:A37)+1</f>
        <v>28</v>
      </c>
      <c r="B38" s="46" t="s">
        <v>420</v>
      </c>
      <c r="C38" s="248">
        <v>1</v>
      </c>
      <c r="D38" s="248">
        <v>143</v>
      </c>
      <c r="E38" s="38" t="s">
        <v>146</v>
      </c>
      <c r="F38" s="38" t="s">
        <v>69</v>
      </c>
      <c r="G38" s="39" t="s">
        <v>88</v>
      </c>
      <c r="H38" s="40">
        <v>4.6399999999999997</v>
      </c>
      <c r="I38" s="39">
        <v>5</v>
      </c>
      <c r="J38" s="41">
        <v>187.75</v>
      </c>
      <c r="K38" s="42"/>
      <c r="L38" s="43">
        <f t="shared" si="0"/>
        <v>871.16</v>
      </c>
      <c r="M38" s="43">
        <f t="shared" si="1"/>
        <v>0</v>
      </c>
      <c r="N38" s="44">
        <f t="shared" si="2"/>
        <v>0</v>
      </c>
      <c r="O38" s="43">
        <f t="shared" ref="O38" si="29">ROUND(M38*SVS_UR_1_1,2)</f>
        <v>0</v>
      </c>
      <c r="P38" s="41">
        <f t="shared" si="5"/>
        <v>1</v>
      </c>
      <c r="Q38" s="42"/>
      <c r="R38" s="43">
        <f t="shared" si="6"/>
        <v>4.6399999999999997</v>
      </c>
      <c r="S38" s="43">
        <f t="shared" si="7"/>
        <v>0</v>
      </c>
      <c r="T38" s="44">
        <f t="shared" si="8"/>
        <v>0</v>
      </c>
      <c r="U38" s="43" cm="1">
        <f t="array" ref="U38">ROUND(S38*SVS_GrR_1_1,2)</f>
        <v>0</v>
      </c>
    </row>
    <row r="39" spans="1:21" s="45" customFormat="1" ht="24">
      <c r="A39" s="37">
        <f>MAX($A$11:A38)+1</f>
        <v>29</v>
      </c>
      <c r="B39" s="46" t="s">
        <v>420</v>
      </c>
      <c r="C39" s="248">
        <v>1</v>
      </c>
      <c r="D39" s="248">
        <v>141</v>
      </c>
      <c r="E39" s="38" t="s">
        <v>146</v>
      </c>
      <c r="F39" s="38" t="s">
        <v>69</v>
      </c>
      <c r="G39" s="39" t="s">
        <v>88</v>
      </c>
      <c r="H39" s="40">
        <v>3.26</v>
      </c>
      <c r="I39" s="39">
        <v>5</v>
      </c>
      <c r="J39" s="41">
        <v>187.75</v>
      </c>
      <c r="K39" s="42"/>
      <c r="L39" s="43">
        <f t="shared" si="0"/>
        <v>612.06499999999994</v>
      </c>
      <c r="M39" s="43">
        <f t="shared" si="1"/>
        <v>0</v>
      </c>
      <c r="N39" s="44">
        <f t="shared" si="2"/>
        <v>0</v>
      </c>
      <c r="O39" s="43">
        <f t="shared" ref="O39" si="30">ROUND(M39*SVS_UR_1_1,2)</f>
        <v>0</v>
      </c>
      <c r="P39" s="41">
        <f t="shared" si="5"/>
        <v>1</v>
      </c>
      <c r="Q39" s="42"/>
      <c r="R39" s="43">
        <f t="shared" si="6"/>
        <v>3.26</v>
      </c>
      <c r="S39" s="43">
        <f t="shared" si="7"/>
        <v>0</v>
      </c>
      <c r="T39" s="44">
        <f t="shared" si="8"/>
        <v>0</v>
      </c>
      <c r="U39" s="43" cm="1">
        <f t="array" ref="U39">ROUND(S39*SVS_GrR_1_1,2)</f>
        <v>0</v>
      </c>
    </row>
    <row r="40" spans="1:21" s="45" customFormat="1" ht="24">
      <c r="A40" s="37">
        <f>MAX($A$11:A39)+1</f>
        <v>30</v>
      </c>
      <c r="B40" s="46" t="s">
        <v>420</v>
      </c>
      <c r="C40" s="248">
        <v>1</v>
      </c>
      <c r="D40" s="248">
        <v>139</v>
      </c>
      <c r="E40" s="38" t="s">
        <v>84</v>
      </c>
      <c r="F40" s="38" t="s">
        <v>207</v>
      </c>
      <c r="G40" s="39" t="s">
        <v>83</v>
      </c>
      <c r="H40" s="40">
        <v>24.41</v>
      </c>
      <c r="I40" s="39">
        <v>3</v>
      </c>
      <c r="J40" s="41">
        <v>112.65</v>
      </c>
      <c r="K40" s="42"/>
      <c r="L40" s="43">
        <f t="shared" si="0"/>
        <v>2749.7865000000002</v>
      </c>
      <c r="M40" s="43">
        <f t="shared" si="1"/>
        <v>0</v>
      </c>
      <c r="N40" s="44">
        <f t="shared" si="2"/>
        <v>0</v>
      </c>
      <c r="O40" s="43">
        <f t="shared" ref="O40" si="31">ROUND(M40*SVS_UR_1_1,2)</f>
        <v>0</v>
      </c>
      <c r="P40" s="41">
        <f t="shared" si="5"/>
        <v>1</v>
      </c>
      <c r="Q40" s="42"/>
      <c r="R40" s="43">
        <f t="shared" si="6"/>
        <v>24.41</v>
      </c>
      <c r="S40" s="43">
        <f t="shared" si="7"/>
        <v>0</v>
      </c>
      <c r="T40" s="44">
        <f t="shared" si="8"/>
        <v>0</v>
      </c>
      <c r="U40" s="43" cm="1">
        <f t="array" ref="U40">ROUND(S40*SVS_GrR_1_1,2)</f>
        <v>0</v>
      </c>
    </row>
    <row r="41" spans="1:21" s="45" customFormat="1" ht="24">
      <c r="A41" s="37">
        <f>MAX($A$11:A40)+1</f>
        <v>31</v>
      </c>
      <c r="B41" s="46" t="s">
        <v>420</v>
      </c>
      <c r="C41" s="248">
        <v>1</v>
      </c>
      <c r="D41" s="248">
        <v>137</v>
      </c>
      <c r="E41" s="38" t="s">
        <v>82</v>
      </c>
      <c r="F41" s="38" t="s">
        <v>103</v>
      </c>
      <c r="G41" s="39" t="s">
        <v>81</v>
      </c>
      <c r="H41" s="40">
        <v>31.07</v>
      </c>
      <c r="I41" s="39">
        <v>3</v>
      </c>
      <c r="J41" s="41">
        <v>112.65</v>
      </c>
      <c r="K41" s="42"/>
      <c r="L41" s="43">
        <f t="shared" si="0"/>
        <v>3500.0355000000004</v>
      </c>
      <c r="M41" s="43">
        <f t="shared" si="1"/>
        <v>0</v>
      </c>
      <c r="N41" s="44">
        <f t="shared" si="2"/>
        <v>0</v>
      </c>
      <c r="O41" s="43">
        <f t="shared" ref="O41" si="32">ROUND(M41*SVS_UR_1_1,2)</f>
        <v>0</v>
      </c>
      <c r="P41" s="41">
        <f t="shared" si="5"/>
        <v>1</v>
      </c>
      <c r="Q41" s="42"/>
      <c r="R41" s="43">
        <f t="shared" si="6"/>
        <v>31.07</v>
      </c>
      <c r="S41" s="43">
        <f t="shared" si="7"/>
        <v>0</v>
      </c>
      <c r="T41" s="44">
        <f t="shared" si="8"/>
        <v>0</v>
      </c>
      <c r="U41" s="43" cm="1">
        <f t="array" ref="U41">ROUND(S41*SVS_GrR_1_1,2)</f>
        <v>0</v>
      </c>
    </row>
    <row r="42" spans="1:21" s="45" customFormat="1" ht="24">
      <c r="A42" s="37">
        <f>MAX($A$11:A41)+1</f>
        <v>32</v>
      </c>
      <c r="B42" s="46" t="s">
        <v>420</v>
      </c>
      <c r="C42" s="248">
        <v>1</v>
      </c>
      <c r="D42" s="248">
        <v>135</v>
      </c>
      <c r="E42" s="38" t="s">
        <v>82</v>
      </c>
      <c r="F42" s="38" t="s">
        <v>103</v>
      </c>
      <c r="G42" s="39" t="s">
        <v>81</v>
      </c>
      <c r="H42" s="40">
        <v>28.21</v>
      </c>
      <c r="I42" s="39">
        <v>3</v>
      </c>
      <c r="J42" s="41">
        <v>112.65</v>
      </c>
      <c r="K42" s="42"/>
      <c r="L42" s="43">
        <f t="shared" si="0"/>
        <v>3177.8565000000003</v>
      </c>
      <c r="M42" s="43">
        <f t="shared" si="1"/>
        <v>0</v>
      </c>
      <c r="N42" s="44">
        <f t="shared" si="2"/>
        <v>0</v>
      </c>
      <c r="O42" s="43">
        <f t="shared" ref="O42" si="33">ROUND(M42*SVS_UR_1_1,2)</f>
        <v>0</v>
      </c>
      <c r="P42" s="41">
        <f t="shared" si="5"/>
        <v>1</v>
      </c>
      <c r="Q42" s="42"/>
      <c r="R42" s="43">
        <f t="shared" si="6"/>
        <v>28.21</v>
      </c>
      <c r="S42" s="43">
        <f t="shared" si="7"/>
        <v>0</v>
      </c>
      <c r="T42" s="44">
        <f t="shared" si="8"/>
        <v>0</v>
      </c>
      <c r="U42" s="43" cm="1">
        <f t="array" ref="U42">ROUND(S42*SVS_GrR_1_1,2)</f>
        <v>0</v>
      </c>
    </row>
    <row r="43" spans="1:21" s="45" customFormat="1" ht="24">
      <c r="A43" s="37">
        <f>MAX($A$11:A42)+1</f>
        <v>33</v>
      </c>
      <c r="B43" s="46" t="s">
        <v>420</v>
      </c>
      <c r="C43" s="248">
        <v>1</v>
      </c>
      <c r="D43" s="248">
        <v>133</v>
      </c>
      <c r="E43" s="38" t="s">
        <v>82</v>
      </c>
      <c r="F43" s="38" t="s">
        <v>103</v>
      </c>
      <c r="G43" s="39" t="s">
        <v>81</v>
      </c>
      <c r="H43" s="40">
        <v>81.78</v>
      </c>
      <c r="I43" s="39">
        <v>3</v>
      </c>
      <c r="J43" s="41">
        <v>112.65</v>
      </c>
      <c r="K43" s="42"/>
      <c r="L43" s="43">
        <f t="shared" si="0"/>
        <v>9212.5169999999998</v>
      </c>
      <c r="M43" s="43">
        <f t="shared" si="1"/>
        <v>0</v>
      </c>
      <c r="N43" s="44">
        <f t="shared" si="2"/>
        <v>0</v>
      </c>
      <c r="O43" s="43">
        <f t="shared" ref="O43" si="34">ROUND(M43*SVS_UR_1_1,2)</f>
        <v>0</v>
      </c>
      <c r="P43" s="41">
        <f t="shared" si="5"/>
        <v>1</v>
      </c>
      <c r="Q43" s="42"/>
      <c r="R43" s="43">
        <f t="shared" si="6"/>
        <v>81.78</v>
      </c>
      <c r="S43" s="43">
        <f t="shared" si="7"/>
        <v>0</v>
      </c>
      <c r="T43" s="44">
        <f t="shared" si="8"/>
        <v>0</v>
      </c>
      <c r="U43" s="43" cm="1">
        <f t="array" ref="U43">ROUND(S43*SVS_GrR_1_1,2)</f>
        <v>0</v>
      </c>
    </row>
    <row r="44" spans="1:21" s="45" customFormat="1" ht="24">
      <c r="A44" s="37">
        <f>MAX($A$11:A43)+1</f>
        <v>34</v>
      </c>
      <c r="B44" s="46" t="s">
        <v>420</v>
      </c>
      <c r="C44" s="248">
        <v>1</v>
      </c>
      <c r="D44" s="248">
        <v>131</v>
      </c>
      <c r="E44" s="38" t="s">
        <v>362</v>
      </c>
      <c r="F44" s="38" t="s">
        <v>103</v>
      </c>
      <c r="G44" s="39" t="s">
        <v>65</v>
      </c>
      <c r="H44" s="40">
        <v>70.72</v>
      </c>
      <c r="I44" s="39">
        <v>3</v>
      </c>
      <c r="J44" s="41">
        <v>112.65</v>
      </c>
      <c r="K44" s="42"/>
      <c r="L44" s="43">
        <f t="shared" si="0"/>
        <v>7966.6080000000002</v>
      </c>
      <c r="M44" s="43">
        <f t="shared" si="1"/>
        <v>0</v>
      </c>
      <c r="N44" s="44">
        <f t="shared" si="2"/>
        <v>0</v>
      </c>
      <c r="O44" s="43">
        <f t="shared" ref="O44" si="35">ROUND(M44*SVS_UR_1_1,2)</f>
        <v>0</v>
      </c>
      <c r="P44" s="41">
        <f t="shared" si="5"/>
        <v>1</v>
      </c>
      <c r="Q44" s="42"/>
      <c r="R44" s="43">
        <f t="shared" si="6"/>
        <v>70.72</v>
      </c>
      <c r="S44" s="43">
        <f t="shared" si="7"/>
        <v>0</v>
      </c>
      <c r="T44" s="44">
        <f t="shared" si="8"/>
        <v>0</v>
      </c>
      <c r="U44" s="43" cm="1">
        <f t="array" ref="U44">ROUND(S44*SVS_GrR_1_1,2)</f>
        <v>0</v>
      </c>
    </row>
    <row r="45" spans="1:21" s="45" customFormat="1" ht="24">
      <c r="A45" s="37">
        <f>MAX($A$11:A44)+1</f>
        <v>35</v>
      </c>
      <c r="B45" s="46" t="s">
        <v>420</v>
      </c>
      <c r="C45" s="248">
        <v>1</v>
      </c>
      <c r="D45" s="248">
        <v>130</v>
      </c>
      <c r="E45" s="38" t="s">
        <v>433</v>
      </c>
      <c r="F45" s="38" t="s">
        <v>103</v>
      </c>
      <c r="G45" s="39" t="s">
        <v>37</v>
      </c>
      <c r="H45" s="40">
        <v>69.66</v>
      </c>
      <c r="I45" s="39">
        <v>1</v>
      </c>
      <c r="J45" s="41">
        <v>40.18</v>
      </c>
      <c r="K45" s="42"/>
      <c r="L45" s="43">
        <f t="shared" si="0"/>
        <v>2798.9387999999999</v>
      </c>
      <c r="M45" s="43">
        <f t="shared" si="1"/>
        <v>0</v>
      </c>
      <c r="N45" s="44">
        <f t="shared" si="2"/>
        <v>0</v>
      </c>
      <c r="O45" s="43">
        <f t="shared" ref="O45" si="36">ROUND(M45*SVS_UR_1_1,2)</f>
        <v>0</v>
      </c>
      <c r="P45" s="41">
        <f t="shared" si="5"/>
        <v>1</v>
      </c>
      <c r="Q45" s="42"/>
      <c r="R45" s="43">
        <f t="shared" si="6"/>
        <v>69.66</v>
      </c>
      <c r="S45" s="43">
        <f t="shared" si="7"/>
        <v>0</v>
      </c>
      <c r="T45" s="44">
        <f t="shared" si="8"/>
        <v>0</v>
      </c>
      <c r="U45" s="43" cm="1">
        <f t="array" ref="U45">ROUND(S45*SVS_GrR_1_1,2)</f>
        <v>0</v>
      </c>
    </row>
    <row r="46" spans="1:21" s="45" customFormat="1" ht="24">
      <c r="A46" s="37">
        <f>MAX($A$11:A45)+1</f>
        <v>36</v>
      </c>
      <c r="B46" s="46" t="s">
        <v>420</v>
      </c>
      <c r="C46" s="248">
        <v>1</v>
      </c>
      <c r="D46" s="248">
        <v>129</v>
      </c>
      <c r="E46" s="38" t="s">
        <v>362</v>
      </c>
      <c r="F46" s="38" t="s">
        <v>103</v>
      </c>
      <c r="G46" s="39" t="s">
        <v>65</v>
      </c>
      <c r="H46" s="40">
        <v>72.02</v>
      </c>
      <c r="I46" s="39">
        <v>3</v>
      </c>
      <c r="J46" s="41">
        <v>112.65</v>
      </c>
      <c r="K46" s="42"/>
      <c r="L46" s="43">
        <f t="shared" si="0"/>
        <v>8113.0529999999999</v>
      </c>
      <c r="M46" s="43">
        <f t="shared" si="1"/>
        <v>0</v>
      </c>
      <c r="N46" s="44">
        <f t="shared" si="2"/>
        <v>0</v>
      </c>
      <c r="O46" s="43">
        <f t="shared" ref="O46" si="37">ROUND(M46*SVS_UR_1_1,2)</f>
        <v>0</v>
      </c>
      <c r="P46" s="41">
        <f t="shared" si="5"/>
        <v>1</v>
      </c>
      <c r="Q46" s="42"/>
      <c r="R46" s="43">
        <f t="shared" si="6"/>
        <v>72.02</v>
      </c>
      <c r="S46" s="43">
        <f t="shared" si="7"/>
        <v>0</v>
      </c>
      <c r="T46" s="44">
        <f t="shared" si="8"/>
        <v>0</v>
      </c>
      <c r="U46" s="43" cm="1">
        <f t="array" ref="U46">ROUND(S46*SVS_GrR_1_1,2)</f>
        <v>0</v>
      </c>
    </row>
    <row r="47" spans="1:21" s="45" customFormat="1" ht="24">
      <c r="A47" s="37">
        <f>MAX($A$11:A46)+1</f>
        <v>37</v>
      </c>
      <c r="B47" s="46" t="s">
        <v>420</v>
      </c>
      <c r="C47" s="248">
        <v>1</v>
      </c>
      <c r="D47" s="248">
        <v>128</v>
      </c>
      <c r="E47" s="38" t="s">
        <v>434</v>
      </c>
      <c r="F47" s="38" t="s">
        <v>103</v>
      </c>
      <c r="G47" s="39" t="s">
        <v>37</v>
      </c>
      <c r="H47" s="40">
        <v>16.45</v>
      </c>
      <c r="I47" s="39">
        <v>1</v>
      </c>
      <c r="J47" s="41">
        <v>40.18</v>
      </c>
      <c r="K47" s="42"/>
      <c r="L47" s="43">
        <f t="shared" si="0"/>
        <v>660.96100000000001</v>
      </c>
      <c r="M47" s="43">
        <f t="shared" si="1"/>
        <v>0</v>
      </c>
      <c r="N47" s="44">
        <f t="shared" si="2"/>
        <v>0</v>
      </c>
      <c r="O47" s="43">
        <f t="shared" ref="O47" si="38">ROUND(M47*SVS_UR_1_1,2)</f>
        <v>0</v>
      </c>
      <c r="P47" s="41">
        <f t="shared" si="5"/>
        <v>1</v>
      </c>
      <c r="Q47" s="42"/>
      <c r="R47" s="43">
        <f t="shared" si="6"/>
        <v>16.45</v>
      </c>
      <c r="S47" s="43">
        <f t="shared" si="7"/>
        <v>0</v>
      </c>
      <c r="T47" s="44">
        <f t="shared" si="8"/>
        <v>0</v>
      </c>
      <c r="U47" s="43" cm="1">
        <f t="array" ref="U47">ROUND(S47*SVS_GrR_1_1,2)</f>
        <v>0</v>
      </c>
    </row>
    <row r="48" spans="1:21" s="45" customFormat="1" ht="24">
      <c r="A48" s="37">
        <f>MAX($A$11:A47)+1</f>
        <v>38</v>
      </c>
      <c r="B48" s="46" t="s">
        <v>420</v>
      </c>
      <c r="C48" s="248">
        <v>1</v>
      </c>
      <c r="D48" s="248">
        <v>127</v>
      </c>
      <c r="E48" s="38" t="s">
        <v>435</v>
      </c>
      <c r="F48" s="38" t="s">
        <v>103</v>
      </c>
      <c r="G48" s="39" t="s">
        <v>65</v>
      </c>
      <c r="H48" s="40">
        <v>71.97</v>
      </c>
      <c r="I48" s="39">
        <v>3</v>
      </c>
      <c r="J48" s="41">
        <v>112.65</v>
      </c>
      <c r="K48" s="42"/>
      <c r="L48" s="43">
        <f t="shared" si="0"/>
        <v>8107.4205000000002</v>
      </c>
      <c r="M48" s="43">
        <f t="shared" si="1"/>
        <v>0</v>
      </c>
      <c r="N48" s="44">
        <f t="shared" si="2"/>
        <v>0</v>
      </c>
      <c r="O48" s="43">
        <f t="shared" ref="O48" si="39">ROUND(M48*SVS_UR_1_1,2)</f>
        <v>0</v>
      </c>
      <c r="P48" s="41">
        <f t="shared" si="5"/>
        <v>1</v>
      </c>
      <c r="Q48" s="42"/>
      <c r="R48" s="43">
        <f t="shared" si="6"/>
        <v>71.97</v>
      </c>
      <c r="S48" s="43">
        <f t="shared" si="7"/>
        <v>0</v>
      </c>
      <c r="T48" s="44">
        <f t="shared" si="8"/>
        <v>0</v>
      </c>
      <c r="U48" s="43" cm="1">
        <f t="array" ref="U48">ROUND(S48*SVS_GrR_1_1,2)</f>
        <v>0</v>
      </c>
    </row>
    <row r="49" spans="1:21" s="45" customFormat="1" ht="24">
      <c r="A49" s="37">
        <f>MAX($A$11:A48)+1</f>
        <v>39</v>
      </c>
      <c r="B49" s="46" t="s">
        <v>420</v>
      </c>
      <c r="C49" s="248">
        <v>1</v>
      </c>
      <c r="D49" s="248">
        <v>126</v>
      </c>
      <c r="E49" s="38" t="s">
        <v>436</v>
      </c>
      <c r="F49" s="38" t="s">
        <v>103</v>
      </c>
      <c r="G49" s="39" t="s">
        <v>65</v>
      </c>
      <c r="H49" s="40">
        <v>72.06</v>
      </c>
      <c r="I49" s="39">
        <v>3</v>
      </c>
      <c r="J49" s="41">
        <v>112.65</v>
      </c>
      <c r="K49" s="42"/>
      <c r="L49" s="43">
        <f t="shared" si="0"/>
        <v>8117.5590000000011</v>
      </c>
      <c r="M49" s="43">
        <f t="shared" si="1"/>
        <v>0</v>
      </c>
      <c r="N49" s="44">
        <f t="shared" si="2"/>
        <v>0</v>
      </c>
      <c r="O49" s="43">
        <f t="shared" ref="O49" si="40">ROUND(M49*SVS_UR_1_1,2)</f>
        <v>0</v>
      </c>
      <c r="P49" s="41">
        <f t="shared" si="5"/>
        <v>1</v>
      </c>
      <c r="Q49" s="42"/>
      <c r="R49" s="43">
        <f t="shared" si="6"/>
        <v>72.06</v>
      </c>
      <c r="S49" s="43">
        <f t="shared" si="7"/>
        <v>0</v>
      </c>
      <c r="T49" s="44">
        <f t="shared" si="8"/>
        <v>0</v>
      </c>
      <c r="U49" s="43" cm="1">
        <f t="array" ref="U49">ROUND(S49*SVS_GrR_1_1,2)</f>
        <v>0</v>
      </c>
    </row>
    <row r="50" spans="1:21" s="45" customFormat="1" ht="24">
      <c r="A50" s="37">
        <f>MAX($A$11:A49)+1</f>
        <v>40</v>
      </c>
      <c r="B50" s="46" t="s">
        <v>420</v>
      </c>
      <c r="C50" s="248">
        <v>1</v>
      </c>
      <c r="D50" s="248">
        <v>125</v>
      </c>
      <c r="E50" s="38" t="s">
        <v>365</v>
      </c>
      <c r="F50" s="38" t="s">
        <v>103</v>
      </c>
      <c r="G50" s="39" t="s">
        <v>65</v>
      </c>
      <c r="H50" s="40">
        <v>71.92</v>
      </c>
      <c r="I50" s="39">
        <v>3</v>
      </c>
      <c r="J50" s="41">
        <v>112.65</v>
      </c>
      <c r="K50" s="42"/>
      <c r="L50" s="43">
        <f t="shared" si="0"/>
        <v>8101.7880000000005</v>
      </c>
      <c r="M50" s="43">
        <f t="shared" si="1"/>
        <v>0</v>
      </c>
      <c r="N50" s="44">
        <f t="shared" si="2"/>
        <v>0</v>
      </c>
      <c r="O50" s="43">
        <f t="shared" ref="O50" si="41">ROUND(M50*SVS_UR_1_1,2)</f>
        <v>0</v>
      </c>
      <c r="P50" s="41">
        <f t="shared" si="5"/>
        <v>1</v>
      </c>
      <c r="Q50" s="42"/>
      <c r="R50" s="43">
        <f t="shared" si="6"/>
        <v>71.92</v>
      </c>
      <c r="S50" s="43">
        <f t="shared" si="7"/>
        <v>0</v>
      </c>
      <c r="T50" s="44">
        <f t="shared" si="8"/>
        <v>0</v>
      </c>
      <c r="U50" s="43" cm="1">
        <f t="array" ref="U50">ROUND(S50*SVS_GrR_1_1,2)</f>
        <v>0</v>
      </c>
    </row>
    <row r="51" spans="1:21" s="45" customFormat="1" ht="24">
      <c r="A51" s="37">
        <f>MAX($A$11:A50)+1</f>
        <v>41</v>
      </c>
      <c r="B51" s="46" t="s">
        <v>420</v>
      </c>
      <c r="C51" s="248">
        <v>1</v>
      </c>
      <c r="D51" s="248">
        <v>124</v>
      </c>
      <c r="E51" s="38" t="s">
        <v>358</v>
      </c>
      <c r="F51" s="38" t="s">
        <v>103</v>
      </c>
      <c r="G51" s="39" t="s">
        <v>65</v>
      </c>
      <c r="H51" s="40">
        <v>88.75</v>
      </c>
      <c r="I51" s="39">
        <v>3</v>
      </c>
      <c r="J51" s="41">
        <v>112.65</v>
      </c>
      <c r="K51" s="42"/>
      <c r="L51" s="43">
        <f t="shared" si="0"/>
        <v>9997.6875</v>
      </c>
      <c r="M51" s="43">
        <f t="shared" si="1"/>
        <v>0</v>
      </c>
      <c r="N51" s="44">
        <f t="shared" si="2"/>
        <v>0</v>
      </c>
      <c r="O51" s="43">
        <f t="shared" ref="O51" si="42">ROUND(M51*SVS_UR_1_1,2)</f>
        <v>0</v>
      </c>
      <c r="P51" s="41">
        <f t="shared" si="5"/>
        <v>1</v>
      </c>
      <c r="Q51" s="42"/>
      <c r="R51" s="43">
        <f t="shared" si="6"/>
        <v>88.75</v>
      </c>
      <c r="S51" s="43">
        <f t="shared" si="7"/>
        <v>0</v>
      </c>
      <c r="T51" s="44">
        <f t="shared" si="8"/>
        <v>0</v>
      </c>
      <c r="U51" s="43" cm="1">
        <f t="array" ref="U51">ROUND(S51*SVS_GrR_1_1,2)</f>
        <v>0</v>
      </c>
    </row>
    <row r="52" spans="1:21" s="45" customFormat="1" ht="24">
      <c r="A52" s="37">
        <f>MAX($A$11:A51)+1</f>
        <v>42</v>
      </c>
      <c r="B52" s="46" t="s">
        <v>420</v>
      </c>
      <c r="C52" s="248">
        <v>1</v>
      </c>
      <c r="D52" s="248">
        <v>123</v>
      </c>
      <c r="E52" s="38" t="s">
        <v>437</v>
      </c>
      <c r="F52" s="38" t="s">
        <v>71</v>
      </c>
      <c r="G52" s="39" t="s">
        <v>37</v>
      </c>
      <c r="H52" s="40">
        <v>58.68</v>
      </c>
      <c r="I52" s="39">
        <v>1</v>
      </c>
      <c r="J52" s="41">
        <v>40.18</v>
      </c>
      <c r="K52" s="42"/>
      <c r="L52" s="43">
        <f t="shared" si="0"/>
        <v>2357.7624000000001</v>
      </c>
      <c r="M52" s="43">
        <f t="shared" si="1"/>
        <v>0</v>
      </c>
      <c r="N52" s="44">
        <f t="shared" si="2"/>
        <v>0</v>
      </c>
      <c r="O52" s="43">
        <f t="shared" ref="O52" si="43">ROUND(M52*SVS_UR_1_1,2)</f>
        <v>0</v>
      </c>
      <c r="P52" s="41">
        <f t="shared" si="5"/>
        <v>1</v>
      </c>
      <c r="Q52" s="42"/>
      <c r="R52" s="43">
        <f t="shared" si="6"/>
        <v>58.68</v>
      </c>
      <c r="S52" s="43">
        <f t="shared" si="7"/>
        <v>0</v>
      </c>
      <c r="T52" s="44">
        <f t="shared" si="8"/>
        <v>0</v>
      </c>
      <c r="U52" s="43" cm="1">
        <f t="array" ref="U52">ROUND(S52*SVS_GrR_1_1,2)</f>
        <v>0</v>
      </c>
    </row>
    <row r="53" spans="1:21" s="45" customFormat="1" ht="24">
      <c r="A53" s="37">
        <f>MAX($A$11:A52)+1</f>
        <v>43</v>
      </c>
      <c r="B53" s="46" t="s">
        <v>420</v>
      </c>
      <c r="C53" s="248">
        <v>1</v>
      </c>
      <c r="D53" s="248">
        <v>122</v>
      </c>
      <c r="E53" s="38" t="s">
        <v>358</v>
      </c>
      <c r="F53" s="38" t="s">
        <v>71</v>
      </c>
      <c r="G53" s="39" t="s">
        <v>65</v>
      </c>
      <c r="H53" s="40">
        <v>67.11</v>
      </c>
      <c r="I53" s="39">
        <v>3</v>
      </c>
      <c r="J53" s="41">
        <v>112.65</v>
      </c>
      <c r="K53" s="42"/>
      <c r="L53" s="43">
        <f t="shared" si="0"/>
        <v>7559.9414999999999</v>
      </c>
      <c r="M53" s="43">
        <f t="shared" si="1"/>
        <v>0</v>
      </c>
      <c r="N53" s="44">
        <f t="shared" si="2"/>
        <v>0</v>
      </c>
      <c r="O53" s="43">
        <f t="shared" ref="O53" si="44">ROUND(M53*SVS_UR_1_1,2)</f>
        <v>0</v>
      </c>
      <c r="P53" s="41">
        <f t="shared" si="5"/>
        <v>1</v>
      </c>
      <c r="Q53" s="42"/>
      <c r="R53" s="43">
        <f t="shared" si="6"/>
        <v>67.11</v>
      </c>
      <c r="S53" s="43">
        <f t="shared" si="7"/>
        <v>0</v>
      </c>
      <c r="T53" s="44">
        <f t="shared" si="8"/>
        <v>0</v>
      </c>
      <c r="U53" s="43" cm="1">
        <f t="array" ref="U53">ROUND(S53*SVS_GrR_1_1,2)</f>
        <v>0</v>
      </c>
    </row>
    <row r="54" spans="1:21" s="45" customFormat="1" ht="24">
      <c r="A54" s="37">
        <f>MAX($A$11:A53)+1</f>
        <v>44</v>
      </c>
      <c r="B54" s="46" t="s">
        <v>420</v>
      </c>
      <c r="C54" s="248">
        <v>1</v>
      </c>
      <c r="D54" s="248">
        <v>121</v>
      </c>
      <c r="E54" s="38" t="s">
        <v>365</v>
      </c>
      <c r="F54" s="38" t="s">
        <v>103</v>
      </c>
      <c r="G54" s="39" t="s">
        <v>65</v>
      </c>
      <c r="H54" s="40">
        <v>53.82</v>
      </c>
      <c r="I54" s="39">
        <v>3</v>
      </c>
      <c r="J54" s="41">
        <v>112.65</v>
      </c>
      <c r="K54" s="42"/>
      <c r="L54" s="43">
        <f t="shared" si="0"/>
        <v>6062.8230000000003</v>
      </c>
      <c r="M54" s="43">
        <f t="shared" si="1"/>
        <v>0</v>
      </c>
      <c r="N54" s="44">
        <f t="shared" si="2"/>
        <v>0</v>
      </c>
      <c r="O54" s="43">
        <f t="shared" ref="O54" si="45">ROUND(M54*SVS_UR_1_1,2)</f>
        <v>0</v>
      </c>
      <c r="P54" s="41">
        <f t="shared" si="5"/>
        <v>1</v>
      </c>
      <c r="Q54" s="42"/>
      <c r="R54" s="43">
        <f t="shared" si="6"/>
        <v>53.82</v>
      </c>
      <c r="S54" s="43">
        <f t="shared" si="7"/>
        <v>0</v>
      </c>
      <c r="T54" s="44">
        <f t="shared" si="8"/>
        <v>0</v>
      </c>
      <c r="U54" s="43" cm="1">
        <f t="array" ref="U54">ROUND(S54*SVS_GrR_1_1,2)</f>
        <v>0</v>
      </c>
    </row>
    <row r="55" spans="1:21" s="45" customFormat="1" ht="24">
      <c r="A55" s="37">
        <f>MAX($A$11:A54)+1</f>
        <v>45</v>
      </c>
      <c r="B55" s="46" t="s">
        <v>420</v>
      </c>
      <c r="C55" s="248">
        <v>2</v>
      </c>
      <c r="D55" s="248">
        <v>241</v>
      </c>
      <c r="E55" s="38" t="s">
        <v>210</v>
      </c>
      <c r="F55" s="38" t="s">
        <v>69</v>
      </c>
      <c r="G55" s="39" t="s">
        <v>37</v>
      </c>
      <c r="H55" s="40">
        <v>11.09</v>
      </c>
      <c r="I55" s="39">
        <v>1</v>
      </c>
      <c r="J55" s="41">
        <v>40.18</v>
      </c>
      <c r="K55" s="42"/>
      <c r="L55" s="43">
        <f t="shared" si="0"/>
        <v>445.59620000000001</v>
      </c>
      <c r="M55" s="43">
        <f t="shared" si="1"/>
        <v>0</v>
      </c>
      <c r="N55" s="44">
        <f t="shared" si="2"/>
        <v>0</v>
      </c>
      <c r="O55" s="43">
        <f t="shared" ref="O55" si="46">ROUND(M55*SVS_UR_1_1,2)</f>
        <v>0</v>
      </c>
      <c r="P55" s="41">
        <f t="shared" si="5"/>
        <v>1</v>
      </c>
      <c r="Q55" s="42"/>
      <c r="R55" s="43">
        <f t="shared" si="6"/>
        <v>11.09</v>
      </c>
      <c r="S55" s="43">
        <f t="shared" si="7"/>
        <v>0</v>
      </c>
      <c r="T55" s="44">
        <f t="shared" si="8"/>
        <v>0</v>
      </c>
      <c r="U55" s="43" cm="1">
        <f t="array" ref="U55">ROUND(S55*SVS_GrR_1_1,2)</f>
        <v>0</v>
      </c>
    </row>
    <row r="56" spans="1:21" s="45" customFormat="1" ht="24">
      <c r="A56" s="37">
        <f>MAX($A$11:A55)+1</f>
        <v>46</v>
      </c>
      <c r="B56" s="46" t="s">
        <v>420</v>
      </c>
      <c r="C56" s="248">
        <v>2</v>
      </c>
      <c r="D56" s="248">
        <v>239</v>
      </c>
      <c r="E56" s="38" t="s">
        <v>146</v>
      </c>
      <c r="F56" s="38" t="s">
        <v>69</v>
      </c>
      <c r="G56" s="39" t="s">
        <v>88</v>
      </c>
      <c r="H56" s="40">
        <v>5.3</v>
      </c>
      <c r="I56" s="39">
        <v>5</v>
      </c>
      <c r="J56" s="41">
        <v>187.75</v>
      </c>
      <c r="K56" s="42"/>
      <c r="L56" s="43">
        <f t="shared" si="0"/>
        <v>995.07499999999993</v>
      </c>
      <c r="M56" s="43">
        <f t="shared" si="1"/>
        <v>0</v>
      </c>
      <c r="N56" s="44">
        <f t="shared" si="2"/>
        <v>0</v>
      </c>
      <c r="O56" s="43">
        <f t="shared" ref="O56" si="47">ROUND(M56*SVS_UR_1_1,2)</f>
        <v>0</v>
      </c>
      <c r="P56" s="41">
        <f t="shared" si="5"/>
        <v>1</v>
      </c>
      <c r="Q56" s="42"/>
      <c r="R56" s="43">
        <f t="shared" si="6"/>
        <v>5.3</v>
      </c>
      <c r="S56" s="43">
        <f t="shared" si="7"/>
        <v>0</v>
      </c>
      <c r="T56" s="44">
        <f t="shared" si="8"/>
        <v>0</v>
      </c>
      <c r="U56" s="43" cm="1">
        <f t="array" ref="U56">ROUND(S56*SVS_GrR_1_1,2)</f>
        <v>0</v>
      </c>
    </row>
    <row r="57" spans="1:21" s="45" customFormat="1" ht="24">
      <c r="A57" s="37">
        <f>MAX($A$11:A56)+1</f>
        <v>47</v>
      </c>
      <c r="B57" s="46" t="s">
        <v>420</v>
      </c>
      <c r="C57" s="248">
        <v>2</v>
      </c>
      <c r="D57" s="248">
        <v>237</v>
      </c>
      <c r="E57" s="38" t="s">
        <v>146</v>
      </c>
      <c r="F57" s="38" t="s">
        <v>69</v>
      </c>
      <c r="G57" s="39" t="s">
        <v>88</v>
      </c>
      <c r="H57" s="40">
        <v>15.96</v>
      </c>
      <c r="I57" s="39">
        <v>5</v>
      </c>
      <c r="J57" s="41">
        <v>187.75</v>
      </c>
      <c r="K57" s="42"/>
      <c r="L57" s="43">
        <f t="shared" si="0"/>
        <v>2996.4900000000002</v>
      </c>
      <c r="M57" s="43">
        <f t="shared" si="1"/>
        <v>0</v>
      </c>
      <c r="N57" s="44">
        <f t="shared" si="2"/>
        <v>0</v>
      </c>
      <c r="O57" s="43">
        <f t="shared" ref="O57" si="48">ROUND(M57*SVS_UR_1_1,2)</f>
        <v>0</v>
      </c>
      <c r="P57" s="41">
        <f t="shared" si="5"/>
        <v>1</v>
      </c>
      <c r="Q57" s="42"/>
      <c r="R57" s="43">
        <f t="shared" si="6"/>
        <v>15.96</v>
      </c>
      <c r="S57" s="43">
        <f t="shared" si="7"/>
        <v>0</v>
      </c>
      <c r="T57" s="44">
        <f t="shared" si="8"/>
        <v>0</v>
      </c>
      <c r="U57" s="43" cm="1">
        <f t="array" ref="U57">ROUND(S57*SVS_GrR_1_1,2)</f>
        <v>0</v>
      </c>
    </row>
    <row r="58" spans="1:21" s="45" customFormat="1" ht="24">
      <c r="A58" s="37">
        <f>MAX($A$11:A57)+1</f>
        <v>48</v>
      </c>
      <c r="B58" s="46" t="s">
        <v>420</v>
      </c>
      <c r="C58" s="248">
        <v>2</v>
      </c>
      <c r="D58" s="248">
        <v>235</v>
      </c>
      <c r="E58" s="38" t="s">
        <v>404</v>
      </c>
      <c r="F58" s="38" t="s">
        <v>332</v>
      </c>
      <c r="G58" s="39" t="s">
        <v>75</v>
      </c>
      <c r="H58" s="40">
        <v>28.16</v>
      </c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</row>
    <row r="59" spans="1:21" s="45" customFormat="1" ht="24">
      <c r="A59" s="37">
        <f>MAX($A$11:A58)+1</f>
        <v>49</v>
      </c>
      <c r="B59" s="46" t="s">
        <v>420</v>
      </c>
      <c r="C59" s="248">
        <v>2</v>
      </c>
      <c r="D59" s="248">
        <v>233</v>
      </c>
      <c r="E59" s="38" t="s">
        <v>84</v>
      </c>
      <c r="F59" s="38" t="s">
        <v>207</v>
      </c>
      <c r="G59" s="39" t="s">
        <v>83</v>
      </c>
      <c r="H59" s="40">
        <v>22</v>
      </c>
      <c r="I59" s="39">
        <v>3</v>
      </c>
      <c r="J59" s="41">
        <v>112.65</v>
      </c>
      <c r="K59" s="42"/>
      <c r="L59" s="43">
        <f t="shared" si="0"/>
        <v>2478.3000000000002</v>
      </c>
      <c r="M59" s="43">
        <f t="shared" si="1"/>
        <v>0</v>
      </c>
      <c r="N59" s="44">
        <f t="shared" si="2"/>
        <v>0</v>
      </c>
      <c r="O59" s="43">
        <f t="shared" ref="O59" si="49">ROUND(M59*SVS_UR_1_1,2)</f>
        <v>0</v>
      </c>
      <c r="P59" s="41">
        <f t="shared" si="5"/>
        <v>1</v>
      </c>
      <c r="Q59" s="42"/>
      <c r="R59" s="43">
        <f t="shared" si="6"/>
        <v>22</v>
      </c>
      <c r="S59" s="43">
        <f t="shared" si="7"/>
        <v>0</v>
      </c>
      <c r="T59" s="44">
        <f t="shared" si="8"/>
        <v>0</v>
      </c>
      <c r="U59" s="43" cm="1">
        <f t="array" ref="U59">ROUND(S59*SVS_GrR_1_1,2)</f>
        <v>0</v>
      </c>
    </row>
    <row r="60" spans="1:21" s="45" customFormat="1" ht="24">
      <c r="A60" s="37">
        <f>MAX($A$11:A59)+1</f>
        <v>50</v>
      </c>
      <c r="B60" s="46" t="s">
        <v>420</v>
      </c>
      <c r="C60" s="248">
        <v>2</v>
      </c>
      <c r="D60" s="248">
        <v>235</v>
      </c>
      <c r="E60" s="38" t="s">
        <v>82</v>
      </c>
      <c r="F60" s="38" t="s">
        <v>71</v>
      </c>
      <c r="G60" s="39" t="s">
        <v>81</v>
      </c>
      <c r="H60" s="40">
        <v>55.69</v>
      </c>
      <c r="I60" s="39">
        <v>3</v>
      </c>
      <c r="J60" s="41">
        <v>112.65</v>
      </c>
      <c r="K60" s="42"/>
      <c r="L60" s="43">
        <f t="shared" si="0"/>
        <v>6273.4785000000002</v>
      </c>
      <c r="M60" s="43">
        <f t="shared" si="1"/>
        <v>0</v>
      </c>
      <c r="N60" s="44">
        <f t="shared" si="2"/>
        <v>0</v>
      </c>
      <c r="O60" s="43">
        <f t="shared" ref="O60" si="50">ROUND(M60*SVS_UR_1_1,2)</f>
        <v>0</v>
      </c>
      <c r="P60" s="41">
        <f t="shared" si="5"/>
        <v>1</v>
      </c>
      <c r="Q60" s="42"/>
      <c r="R60" s="43">
        <f t="shared" si="6"/>
        <v>55.69</v>
      </c>
      <c r="S60" s="43">
        <f t="shared" si="7"/>
        <v>0</v>
      </c>
      <c r="T60" s="44">
        <f t="shared" si="8"/>
        <v>0</v>
      </c>
      <c r="U60" s="43" cm="1">
        <f t="array" ref="U60">ROUND(S60*SVS_GrR_1_1,2)</f>
        <v>0</v>
      </c>
    </row>
    <row r="61" spans="1:21" s="45" customFormat="1" ht="24">
      <c r="A61" s="37">
        <f>MAX($A$11:A60)+1</f>
        <v>51</v>
      </c>
      <c r="B61" s="46" t="s">
        <v>420</v>
      </c>
      <c r="C61" s="248">
        <v>2</v>
      </c>
      <c r="D61" s="248">
        <v>233</v>
      </c>
      <c r="E61" s="38" t="s">
        <v>82</v>
      </c>
      <c r="F61" s="38" t="s">
        <v>71</v>
      </c>
      <c r="G61" s="39" t="s">
        <v>81</v>
      </c>
      <c r="H61" s="40">
        <v>26.22</v>
      </c>
      <c r="I61" s="39">
        <v>3</v>
      </c>
      <c r="J61" s="41">
        <v>112.65</v>
      </c>
      <c r="K61" s="42"/>
      <c r="L61" s="43">
        <f t="shared" si="0"/>
        <v>2953.683</v>
      </c>
      <c r="M61" s="43">
        <f t="shared" si="1"/>
        <v>0</v>
      </c>
      <c r="N61" s="44">
        <f t="shared" si="2"/>
        <v>0</v>
      </c>
      <c r="O61" s="43">
        <f t="shared" ref="O61" si="51">ROUND(M61*SVS_UR_1_1,2)</f>
        <v>0</v>
      </c>
      <c r="P61" s="41">
        <f t="shared" si="5"/>
        <v>1</v>
      </c>
      <c r="Q61" s="42"/>
      <c r="R61" s="43">
        <f t="shared" si="6"/>
        <v>26.22</v>
      </c>
      <c r="S61" s="43">
        <f t="shared" si="7"/>
        <v>0</v>
      </c>
      <c r="T61" s="44">
        <f t="shared" si="8"/>
        <v>0</v>
      </c>
      <c r="U61" s="43" cm="1">
        <f t="array" ref="U61">ROUND(S61*SVS_GrR_1_1,2)</f>
        <v>0</v>
      </c>
    </row>
    <row r="62" spans="1:21" s="45" customFormat="1" ht="24">
      <c r="A62" s="37">
        <f>MAX($A$11:A61)+1</f>
        <v>52</v>
      </c>
      <c r="B62" s="46" t="s">
        <v>420</v>
      </c>
      <c r="C62" s="248">
        <v>2</v>
      </c>
      <c r="D62" s="248"/>
      <c r="E62" s="38" t="s">
        <v>82</v>
      </c>
      <c r="F62" s="38"/>
      <c r="G62" s="39" t="s">
        <v>81</v>
      </c>
      <c r="H62" s="40">
        <v>58.48</v>
      </c>
      <c r="I62" s="39">
        <v>3</v>
      </c>
      <c r="J62" s="41">
        <v>112.65</v>
      </c>
      <c r="K62" s="42"/>
      <c r="L62" s="43">
        <f t="shared" si="0"/>
        <v>6587.7719999999999</v>
      </c>
      <c r="M62" s="43">
        <f t="shared" si="1"/>
        <v>0</v>
      </c>
      <c r="N62" s="44">
        <f t="shared" si="2"/>
        <v>0</v>
      </c>
      <c r="O62" s="43">
        <f t="shared" ref="O62" si="52">ROUND(M62*SVS_UR_1_1,2)</f>
        <v>0</v>
      </c>
      <c r="P62" s="41">
        <f t="shared" si="5"/>
        <v>1</v>
      </c>
      <c r="Q62" s="42"/>
      <c r="R62" s="43">
        <f t="shared" si="6"/>
        <v>58.48</v>
      </c>
      <c r="S62" s="43">
        <f t="shared" si="7"/>
        <v>0</v>
      </c>
      <c r="T62" s="44">
        <f t="shared" si="8"/>
        <v>0</v>
      </c>
      <c r="U62" s="43" cm="1">
        <f t="array" ref="U62">ROUND(S62*SVS_GrR_1_1,2)</f>
        <v>0</v>
      </c>
    </row>
    <row r="63" spans="1:21" s="45" customFormat="1" ht="24">
      <c r="A63" s="37">
        <f>MAX($A$11:A62)+1</f>
        <v>53</v>
      </c>
      <c r="B63" s="46" t="s">
        <v>420</v>
      </c>
      <c r="C63" s="248">
        <v>2</v>
      </c>
      <c r="D63" s="248">
        <v>230</v>
      </c>
      <c r="E63" s="38" t="s">
        <v>365</v>
      </c>
      <c r="F63" s="38" t="s">
        <v>71</v>
      </c>
      <c r="G63" s="39" t="s">
        <v>65</v>
      </c>
      <c r="H63" s="40">
        <v>58.81</v>
      </c>
      <c r="I63" s="39">
        <v>3</v>
      </c>
      <c r="J63" s="41">
        <v>112.65</v>
      </c>
      <c r="K63" s="42"/>
      <c r="L63" s="43">
        <f t="shared" si="0"/>
        <v>6624.9465000000009</v>
      </c>
      <c r="M63" s="43">
        <f t="shared" si="1"/>
        <v>0</v>
      </c>
      <c r="N63" s="44">
        <f t="shared" si="2"/>
        <v>0</v>
      </c>
      <c r="O63" s="43">
        <f t="shared" ref="O63" si="53">ROUND(M63*SVS_UR_1_1,2)</f>
        <v>0</v>
      </c>
      <c r="P63" s="41">
        <f t="shared" si="5"/>
        <v>1</v>
      </c>
      <c r="Q63" s="42"/>
      <c r="R63" s="43">
        <f t="shared" si="6"/>
        <v>58.81</v>
      </c>
      <c r="S63" s="43">
        <f t="shared" si="7"/>
        <v>0</v>
      </c>
      <c r="T63" s="44">
        <f t="shared" si="8"/>
        <v>0</v>
      </c>
      <c r="U63" s="43" cm="1">
        <f t="array" ref="U63">ROUND(S63*SVS_GrR_1_1,2)</f>
        <v>0</v>
      </c>
    </row>
    <row r="64" spans="1:21" s="45" customFormat="1" ht="24">
      <c r="A64" s="37">
        <f>MAX($A$11:A63)+1</f>
        <v>54</v>
      </c>
      <c r="B64" s="46" t="s">
        <v>420</v>
      </c>
      <c r="C64" s="248">
        <v>2</v>
      </c>
      <c r="D64" s="248">
        <v>229</v>
      </c>
      <c r="E64" s="38" t="s">
        <v>365</v>
      </c>
      <c r="F64" s="38" t="s">
        <v>71</v>
      </c>
      <c r="G64" s="39" t="s">
        <v>65</v>
      </c>
      <c r="H64" s="40">
        <v>60.16</v>
      </c>
      <c r="I64" s="39">
        <v>3</v>
      </c>
      <c r="J64" s="41">
        <v>112.65</v>
      </c>
      <c r="K64" s="42"/>
      <c r="L64" s="43">
        <f t="shared" si="0"/>
        <v>6777.0240000000003</v>
      </c>
      <c r="M64" s="43">
        <f t="shared" si="1"/>
        <v>0</v>
      </c>
      <c r="N64" s="44">
        <f t="shared" si="2"/>
        <v>0</v>
      </c>
      <c r="O64" s="43">
        <f t="shared" ref="O64" si="54">ROUND(M64*SVS_UR_1_1,2)</f>
        <v>0</v>
      </c>
      <c r="P64" s="41">
        <f t="shared" si="5"/>
        <v>1</v>
      </c>
      <c r="Q64" s="42"/>
      <c r="R64" s="43">
        <f t="shared" si="6"/>
        <v>60.16</v>
      </c>
      <c r="S64" s="43">
        <f t="shared" si="7"/>
        <v>0</v>
      </c>
      <c r="T64" s="44">
        <f t="shared" si="8"/>
        <v>0</v>
      </c>
      <c r="U64" s="43" cm="1">
        <f t="array" ref="U64">ROUND(S64*SVS_GrR_1_1,2)</f>
        <v>0</v>
      </c>
    </row>
    <row r="65" spans="1:21" s="45" customFormat="1" ht="24">
      <c r="A65" s="37">
        <f>MAX($A$11:A64)+1</f>
        <v>55</v>
      </c>
      <c r="B65" s="46" t="s">
        <v>420</v>
      </c>
      <c r="C65" s="248">
        <v>2</v>
      </c>
      <c r="D65" s="248">
        <v>228</v>
      </c>
      <c r="E65" s="38" t="s">
        <v>365</v>
      </c>
      <c r="F65" s="38" t="s">
        <v>71</v>
      </c>
      <c r="G65" s="39" t="s">
        <v>65</v>
      </c>
      <c r="H65" s="40">
        <v>60.69</v>
      </c>
      <c r="I65" s="39">
        <v>3</v>
      </c>
      <c r="J65" s="41">
        <v>112.65</v>
      </c>
      <c r="K65" s="42"/>
      <c r="L65" s="43">
        <f t="shared" si="0"/>
        <v>6836.7285000000002</v>
      </c>
      <c r="M65" s="43">
        <f t="shared" si="1"/>
        <v>0</v>
      </c>
      <c r="N65" s="44">
        <f t="shared" si="2"/>
        <v>0</v>
      </c>
      <c r="O65" s="43">
        <f t="shared" ref="O65" si="55">ROUND(M65*SVS_UR_1_1,2)</f>
        <v>0</v>
      </c>
      <c r="P65" s="41">
        <f t="shared" si="5"/>
        <v>1</v>
      </c>
      <c r="Q65" s="42"/>
      <c r="R65" s="43">
        <f t="shared" si="6"/>
        <v>60.69</v>
      </c>
      <c r="S65" s="43">
        <f t="shared" si="7"/>
        <v>0</v>
      </c>
      <c r="T65" s="44">
        <f t="shared" si="8"/>
        <v>0</v>
      </c>
      <c r="U65" s="43" cm="1">
        <f t="array" ref="U65">ROUND(S65*SVS_GrR_1_1,2)</f>
        <v>0</v>
      </c>
    </row>
    <row r="66" spans="1:21" s="45" customFormat="1" ht="24">
      <c r="A66" s="37">
        <f>MAX($A$11:A65)+1</f>
        <v>56</v>
      </c>
      <c r="B66" s="46" t="s">
        <v>420</v>
      </c>
      <c r="C66" s="248">
        <v>2</v>
      </c>
      <c r="D66" s="248">
        <v>227</v>
      </c>
      <c r="E66" s="38" t="s">
        <v>365</v>
      </c>
      <c r="F66" s="38" t="s">
        <v>71</v>
      </c>
      <c r="G66" s="39" t="s">
        <v>65</v>
      </c>
      <c r="H66" s="40">
        <v>60.24</v>
      </c>
      <c r="I66" s="39">
        <v>3</v>
      </c>
      <c r="J66" s="41">
        <v>112.65</v>
      </c>
      <c r="K66" s="42"/>
      <c r="L66" s="43">
        <f t="shared" si="0"/>
        <v>6786.036000000001</v>
      </c>
      <c r="M66" s="43">
        <f t="shared" si="1"/>
        <v>0</v>
      </c>
      <c r="N66" s="44">
        <f t="shared" si="2"/>
        <v>0</v>
      </c>
      <c r="O66" s="43">
        <f t="shared" ref="O66" si="56">ROUND(M66*SVS_UR_1_1,2)</f>
        <v>0</v>
      </c>
      <c r="P66" s="41">
        <f t="shared" si="5"/>
        <v>1</v>
      </c>
      <c r="Q66" s="42"/>
      <c r="R66" s="43">
        <f t="shared" si="6"/>
        <v>60.24</v>
      </c>
      <c r="S66" s="43">
        <f t="shared" si="7"/>
        <v>0</v>
      </c>
      <c r="T66" s="44">
        <f t="shared" si="8"/>
        <v>0</v>
      </c>
      <c r="U66" s="43" cm="1">
        <f t="array" ref="U66">ROUND(S66*SVS_GrR_1_1,2)</f>
        <v>0</v>
      </c>
    </row>
    <row r="67" spans="1:21" s="45" customFormat="1" ht="24">
      <c r="A67" s="37">
        <f>MAX($A$11:A66)+1</f>
        <v>57</v>
      </c>
      <c r="B67" s="46" t="s">
        <v>420</v>
      </c>
      <c r="C67" s="248">
        <v>2</v>
      </c>
      <c r="D67" s="248">
        <v>226</v>
      </c>
      <c r="E67" s="38" t="s">
        <v>365</v>
      </c>
      <c r="F67" s="38" t="s">
        <v>71</v>
      </c>
      <c r="G67" s="39" t="s">
        <v>65</v>
      </c>
      <c r="H67" s="40">
        <v>59.91</v>
      </c>
      <c r="I67" s="39">
        <v>3</v>
      </c>
      <c r="J67" s="41">
        <v>112.65</v>
      </c>
      <c r="K67" s="42"/>
      <c r="L67" s="43">
        <f t="shared" si="0"/>
        <v>6748.8615</v>
      </c>
      <c r="M67" s="43">
        <f t="shared" si="1"/>
        <v>0</v>
      </c>
      <c r="N67" s="44">
        <f t="shared" si="2"/>
        <v>0</v>
      </c>
      <c r="O67" s="43">
        <f t="shared" ref="O67" si="57">ROUND(M67*SVS_UR_1_1,2)</f>
        <v>0</v>
      </c>
      <c r="P67" s="41">
        <f t="shared" si="5"/>
        <v>1</v>
      </c>
      <c r="Q67" s="42"/>
      <c r="R67" s="43">
        <f t="shared" si="6"/>
        <v>59.91</v>
      </c>
      <c r="S67" s="43">
        <f t="shared" si="7"/>
        <v>0</v>
      </c>
      <c r="T67" s="44">
        <f t="shared" si="8"/>
        <v>0</v>
      </c>
      <c r="U67" s="43" cm="1">
        <f t="array" ref="U67">ROUND(S67*SVS_GrR_1_1,2)</f>
        <v>0</v>
      </c>
    </row>
    <row r="68" spans="1:21" s="45" customFormat="1" ht="24">
      <c r="A68" s="37">
        <f>MAX($A$11:A67)+1</f>
        <v>58</v>
      </c>
      <c r="B68" s="46" t="s">
        <v>420</v>
      </c>
      <c r="C68" s="248">
        <v>2</v>
      </c>
      <c r="D68" s="248">
        <v>225</v>
      </c>
      <c r="E68" s="38" t="s">
        <v>365</v>
      </c>
      <c r="F68" s="38" t="s">
        <v>71</v>
      </c>
      <c r="G68" s="39" t="s">
        <v>65</v>
      </c>
      <c r="H68" s="40">
        <v>53.77</v>
      </c>
      <c r="I68" s="39">
        <v>3</v>
      </c>
      <c r="J68" s="41">
        <v>112.65</v>
      </c>
      <c r="K68" s="42"/>
      <c r="L68" s="43">
        <f t="shared" si="0"/>
        <v>6057.1905000000006</v>
      </c>
      <c r="M68" s="43">
        <f t="shared" si="1"/>
        <v>0</v>
      </c>
      <c r="N68" s="44">
        <f t="shared" si="2"/>
        <v>0</v>
      </c>
      <c r="O68" s="43">
        <f t="shared" ref="O68" si="58">ROUND(M68*SVS_UR_1_1,2)</f>
        <v>0</v>
      </c>
      <c r="P68" s="41">
        <f t="shared" si="5"/>
        <v>1</v>
      </c>
      <c r="Q68" s="42"/>
      <c r="R68" s="43">
        <f t="shared" si="6"/>
        <v>53.77</v>
      </c>
      <c r="S68" s="43">
        <f t="shared" si="7"/>
        <v>0</v>
      </c>
      <c r="T68" s="44">
        <f t="shared" si="8"/>
        <v>0</v>
      </c>
      <c r="U68" s="43" cm="1">
        <f t="array" ref="U68">ROUND(S68*SVS_GrR_1_1,2)</f>
        <v>0</v>
      </c>
    </row>
    <row r="69" spans="1:21" s="45" customFormat="1" ht="24">
      <c r="A69" s="37">
        <f>MAX($A$11:A68)+1</f>
        <v>59</v>
      </c>
      <c r="B69" s="46" t="s">
        <v>420</v>
      </c>
      <c r="C69" s="248">
        <v>2</v>
      </c>
      <c r="D69" s="248">
        <v>224</v>
      </c>
      <c r="E69" s="38" t="s">
        <v>365</v>
      </c>
      <c r="F69" s="38" t="s">
        <v>71</v>
      </c>
      <c r="G69" s="39" t="s">
        <v>65</v>
      </c>
      <c r="H69" s="40">
        <v>59.8</v>
      </c>
      <c r="I69" s="39">
        <v>3</v>
      </c>
      <c r="J69" s="41">
        <v>112.65</v>
      </c>
      <c r="K69" s="42"/>
      <c r="L69" s="43">
        <f t="shared" si="0"/>
        <v>6736.47</v>
      </c>
      <c r="M69" s="43">
        <f t="shared" si="1"/>
        <v>0</v>
      </c>
      <c r="N69" s="44">
        <f t="shared" si="2"/>
        <v>0</v>
      </c>
      <c r="O69" s="43">
        <f t="shared" ref="O69" si="59">ROUND(M69*SVS_UR_1_1,2)</f>
        <v>0</v>
      </c>
      <c r="P69" s="41">
        <f t="shared" si="5"/>
        <v>1</v>
      </c>
      <c r="Q69" s="42"/>
      <c r="R69" s="43">
        <f t="shared" si="6"/>
        <v>59.8</v>
      </c>
      <c r="S69" s="43">
        <f t="shared" si="7"/>
        <v>0</v>
      </c>
      <c r="T69" s="44">
        <f t="shared" si="8"/>
        <v>0</v>
      </c>
      <c r="U69" s="43" cm="1">
        <f t="array" ref="U69">ROUND(S69*SVS_GrR_1_1,2)</f>
        <v>0</v>
      </c>
    </row>
    <row r="70" spans="1:21" s="45" customFormat="1" ht="24">
      <c r="A70" s="37">
        <f>MAX($A$11:A69)+1</f>
        <v>60</v>
      </c>
      <c r="B70" s="46" t="s">
        <v>420</v>
      </c>
      <c r="C70" s="248">
        <v>2</v>
      </c>
      <c r="D70" s="248">
        <v>223</v>
      </c>
      <c r="E70" s="38" t="s">
        <v>365</v>
      </c>
      <c r="F70" s="38" t="s">
        <v>71</v>
      </c>
      <c r="G70" s="39" t="s">
        <v>65</v>
      </c>
      <c r="H70" s="40">
        <v>58.49</v>
      </c>
      <c r="I70" s="39">
        <v>3</v>
      </c>
      <c r="J70" s="41">
        <v>112.65</v>
      </c>
      <c r="K70" s="42"/>
      <c r="L70" s="43">
        <f t="shared" si="0"/>
        <v>6588.8985000000002</v>
      </c>
      <c r="M70" s="43">
        <f t="shared" si="1"/>
        <v>0</v>
      </c>
      <c r="N70" s="44">
        <f t="shared" si="2"/>
        <v>0</v>
      </c>
      <c r="O70" s="43">
        <f t="shared" ref="O70" si="60">ROUND(M70*SVS_UR_1_1,2)</f>
        <v>0</v>
      </c>
      <c r="P70" s="41">
        <f t="shared" si="5"/>
        <v>1</v>
      </c>
      <c r="Q70" s="42"/>
      <c r="R70" s="43">
        <f t="shared" si="6"/>
        <v>58.49</v>
      </c>
      <c r="S70" s="43">
        <f t="shared" si="7"/>
        <v>0</v>
      </c>
      <c r="T70" s="44">
        <f t="shared" si="8"/>
        <v>0</v>
      </c>
      <c r="U70" s="43" cm="1">
        <f t="array" ref="U70">ROUND(S70*SVS_GrR_1_1,2)</f>
        <v>0</v>
      </c>
    </row>
    <row r="71" spans="1:21" s="45" customFormat="1" ht="24">
      <c r="A71" s="37">
        <f>MAX($A$11:A70)+1</f>
        <v>61</v>
      </c>
      <c r="B71" s="46" t="s">
        <v>420</v>
      </c>
      <c r="C71" s="248">
        <v>2</v>
      </c>
      <c r="D71" s="248">
        <v>222</v>
      </c>
      <c r="E71" s="38" t="s">
        <v>365</v>
      </c>
      <c r="F71" s="38" t="s">
        <v>71</v>
      </c>
      <c r="G71" s="39" t="s">
        <v>65</v>
      </c>
      <c r="H71" s="40">
        <v>59.98</v>
      </c>
      <c r="I71" s="39">
        <v>3</v>
      </c>
      <c r="J71" s="41">
        <v>112.65</v>
      </c>
      <c r="K71" s="42"/>
      <c r="L71" s="43">
        <f t="shared" si="0"/>
        <v>6756.7470000000003</v>
      </c>
      <c r="M71" s="43">
        <f t="shared" si="1"/>
        <v>0</v>
      </c>
      <c r="N71" s="44">
        <f t="shared" si="2"/>
        <v>0</v>
      </c>
      <c r="O71" s="43">
        <f t="shared" ref="O71" si="61">ROUND(M71*SVS_UR_1_1,2)</f>
        <v>0</v>
      </c>
      <c r="P71" s="41">
        <f t="shared" si="5"/>
        <v>1</v>
      </c>
      <c r="Q71" s="42"/>
      <c r="R71" s="43">
        <f t="shared" si="6"/>
        <v>59.98</v>
      </c>
      <c r="S71" s="43">
        <f t="shared" si="7"/>
        <v>0</v>
      </c>
      <c r="T71" s="44">
        <f t="shared" si="8"/>
        <v>0</v>
      </c>
      <c r="U71" s="43" cm="1">
        <f t="array" ref="U71">ROUND(S71*SVS_GrR_1_1,2)</f>
        <v>0</v>
      </c>
    </row>
    <row r="72" spans="1:21" s="45" customFormat="1" ht="24">
      <c r="A72" s="37">
        <f>MAX($A$11:A71)+1</f>
        <v>62</v>
      </c>
      <c r="B72" s="46" t="s">
        <v>420</v>
      </c>
      <c r="C72" s="248">
        <v>2</v>
      </c>
      <c r="D72" s="248">
        <v>221</v>
      </c>
      <c r="E72" s="38" t="s">
        <v>362</v>
      </c>
      <c r="F72" s="38" t="s">
        <v>103</v>
      </c>
      <c r="G72" s="39" t="s">
        <v>65</v>
      </c>
      <c r="H72" s="40">
        <v>60.48</v>
      </c>
      <c r="I72" s="39">
        <v>3</v>
      </c>
      <c r="J72" s="41">
        <v>112.65</v>
      </c>
      <c r="K72" s="42"/>
      <c r="L72" s="43">
        <f t="shared" si="0"/>
        <v>6813.0720000000001</v>
      </c>
      <c r="M72" s="43">
        <f t="shared" si="1"/>
        <v>0</v>
      </c>
      <c r="N72" s="44">
        <f t="shared" si="2"/>
        <v>0</v>
      </c>
      <c r="O72" s="43">
        <f t="shared" ref="O72" si="62">ROUND(M72*SVS_UR_1_1,2)</f>
        <v>0</v>
      </c>
      <c r="P72" s="41">
        <f t="shared" si="5"/>
        <v>1</v>
      </c>
      <c r="Q72" s="42"/>
      <c r="R72" s="43">
        <f t="shared" si="6"/>
        <v>60.48</v>
      </c>
      <c r="S72" s="43">
        <f t="shared" si="7"/>
        <v>0</v>
      </c>
      <c r="T72" s="44">
        <f t="shared" si="8"/>
        <v>0</v>
      </c>
      <c r="U72" s="43" cm="1">
        <f t="array" ref="U72">ROUND(S72*SVS_GrR_1_1,2)</f>
        <v>0</v>
      </c>
    </row>
    <row r="73" spans="1:21" s="45" customFormat="1">
      <c r="A73" s="195"/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5"/>
    </row>
    <row r="74" spans="1:21">
      <c r="I74" s="98"/>
      <c r="L74" s="49"/>
    </row>
    <row r="75" spans="1:21">
      <c r="A75" s="52"/>
      <c r="B75" s="53"/>
      <c r="C75" s="54" t="str">
        <f>"weil "&amp;COUNTA($A:$A)-SUBTOTAL(103,$A:$A)&amp;" Zeile(n) Ausgeblendet"</f>
        <v>weil 0 Zeile(n) Ausgeblendet</v>
      </c>
      <c r="D75" s="53" t="str">
        <f>"oder Abgefiltert sind, Teilsummen:"</f>
        <v>oder Abgefiltert sind, Teilsummen:</v>
      </c>
      <c r="E75" s="54"/>
      <c r="F75" s="54"/>
      <c r="G75" s="55"/>
      <c r="H75" s="56">
        <f>SUBTOTAL(109,H11:H72)</f>
        <v>2644.2099999999996</v>
      </c>
      <c r="I75" s="101"/>
      <c r="J75" s="96" t="s">
        <v>938</v>
      </c>
      <c r="K75" s="57">
        <f>SUBTOTAL(103,I11:I72)</f>
        <v>57</v>
      </c>
      <c r="L75" s="56">
        <f>SUBTOTAL(109,L11:L72)</f>
        <v>284144.76639999991</v>
      </c>
      <c r="M75" s="56">
        <f>SUBTOTAL(109,M11:M72)</f>
        <v>0</v>
      </c>
      <c r="N75" s="58"/>
      <c r="O75" s="56">
        <f>SUBTOTAL(109,O11:O72)</f>
        <v>0</v>
      </c>
    </row>
    <row r="76" spans="1:21">
      <c r="H76" s="59"/>
      <c r="I76" s="98"/>
      <c r="L76" s="49"/>
    </row>
    <row r="77" spans="1:21">
      <c r="A77" s="60" t="s">
        <v>23</v>
      </c>
      <c r="B77" s="60"/>
      <c r="C77" s="61"/>
      <c r="D77" s="62"/>
      <c r="E77" s="62"/>
      <c r="F77" s="63"/>
      <c r="G77" s="64"/>
      <c r="H77" s="65"/>
      <c r="I77" s="99"/>
      <c r="J77" s="99"/>
      <c r="K77" s="65"/>
      <c r="L77" s="65"/>
      <c r="M77" s="65"/>
      <c r="N77" s="65"/>
      <c r="O77" s="65"/>
    </row>
    <row r="78" spans="1:21" ht="6" customHeight="1">
      <c r="A78" s="60"/>
      <c r="B78" s="60"/>
      <c r="C78" s="61"/>
      <c r="D78" s="62"/>
      <c r="E78" s="62"/>
      <c r="F78" s="63"/>
      <c r="G78" s="64"/>
      <c r="H78" s="65"/>
      <c r="I78" s="99"/>
      <c r="J78" s="99"/>
      <c r="K78" s="65"/>
      <c r="L78" s="65"/>
      <c r="M78" s="65"/>
      <c r="N78" s="65"/>
      <c r="O78" s="65"/>
    </row>
    <row r="79" spans="1:21">
      <c r="A79" s="47" t="s">
        <v>24</v>
      </c>
      <c r="B79" s="47" t="s">
        <v>25</v>
      </c>
      <c r="D79" s="29" t="s">
        <v>26</v>
      </c>
      <c r="E79" s="66" t="s">
        <v>27</v>
      </c>
      <c r="J79" s="29"/>
      <c r="K79" s="49"/>
      <c r="L79" s="49"/>
      <c r="M79" s="49"/>
      <c r="N79" s="49"/>
      <c r="O79" s="49"/>
    </row>
    <row r="80" spans="1:21">
      <c r="A80" s="47" t="s">
        <v>12</v>
      </c>
      <c r="B80" s="47" t="s">
        <v>28</v>
      </c>
      <c r="D80" s="29" t="s">
        <v>29</v>
      </c>
      <c r="E80" s="66" t="s">
        <v>30</v>
      </c>
      <c r="J80" s="29"/>
      <c r="K80" s="49"/>
      <c r="L80" s="49"/>
      <c r="M80" s="49"/>
      <c r="N80" s="49"/>
      <c r="O80" s="49"/>
    </row>
    <row r="81" spans="1:15">
      <c r="A81" s="47" t="s">
        <v>31</v>
      </c>
      <c r="B81" s="47" t="s">
        <v>32</v>
      </c>
      <c r="D81" s="62" t="s">
        <v>48</v>
      </c>
      <c r="E81" s="67" t="s">
        <v>49</v>
      </c>
      <c r="J81" s="29"/>
      <c r="K81" s="49"/>
      <c r="L81" s="49"/>
      <c r="M81" s="49"/>
      <c r="N81" s="49"/>
      <c r="O81" s="49"/>
    </row>
    <row r="82" spans="1:15">
      <c r="A82" s="47" t="s">
        <v>33</v>
      </c>
      <c r="B82" s="47" t="s">
        <v>34</v>
      </c>
      <c r="D82" s="68" t="s">
        <v>35</v>
      </c>
      <c r="E82" s="48" t="s">
        <v>36</v>
      </c>
      <c r="J82" s="29"/>
      <c r="K82" s="49"/>
      <c r="L82" s="49"/>
      <c r="M82" s="49"/>
      <c r="N82" s="49"/>
      <c r="O82" s="49"/>
    </row>
    <row r="83" spans="1:15">
      <c r="J83" s="29"/>
      <c r="K83" s="49"/>
      <c r="L83" s="49"/>
      <c r="M83" s="49"/>
      <c r="N83" s="49"/>
      <c r="O83" s="49"/>
    </row>
    <row r="84" spans="1:15">
      <c r="I84" s="97"/>
      <c r="J84" s="97"/>
      <c r="K84" s="24"/>
      <c r="L84" s="24"/>
      <c r="M84" s="24"/>
      <c r="N84" s="24"/>
      <c r="O84" s="24"/>
    </row>
  </sheetData>
  <sheetProtection algorithmName="SHA-512" hashValue="jVo2IagGYzxoBKH8VGaLzH1AjZcM6sMKUoP/6WT9Y/JbFcjZMp0wkU2olltDQfk8wqsEqr/yJJ83dFgWHh1KSQ==" saltValue="cp4YLP3N9rsXJQvrlNf0tA==" spinCount="100000" sheet="1" objects="1" scenarios="1" formatColumns="0" formatRows="0" autoFilter="0"/>
  <autoFilter ref="A9:U72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65" priority="3">
      <formula>$A$1&lt;&gt;""</formula>
    </cfRule>
  </conditionalFormatting>
  <conditionalFormatting sqref="A75:O75">
    <cfRule type="expression" dxfId="264" priority="2">
      <formula>IF(SUBTOTAL(103,$A:$A)=COUNTA($A:$A),TRUE,FALSE)</formula>
    </cfRule>
  </conditionalFormatting>
  <conditionalFormatting sqref="B11:I12 B13:H14 B15:I16 B17:H17 B18:I34 B35:H35 B36:I57 B58:H58 B59:I72">
    <cfRule type="expression" dxfId="263" priority="4">
      <formula>AND(NOT(ISBLANK($E$8)),SEARCH($E$8,$B11&amp;$C11&amp;$D11&amp;$E11&amp;$F11&amp;$G11&amp;$H11))</formula>
    </cfRule>
    <cfRule type="expression" dxfId="262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61" priority="1">
      <formula>F4&lt;&gt;""</formula>
    </cfRule>
  </conditionalFormatting>
  <conditionalFormatting sqref="K4">
    <cfRule type="expression" dxfId="260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47BA-37D2-4395-9812-B691317404F8}">
  <sheetPr>
    <tabColor theme="6" tint="0.59999389629810485"/>
    <pageSetUpPr fitToPage="1"/>
  </sheetPr>
  <dimension ref="A1:U175"/>
  <sheetViews>
    <sheetView showGridLines="0" zoomScaleNormal="100" workbookViewId="0">
      <pane ySplit="10" topLeftCell="A11" activePane="bottomLeft" state="frozen"/>
      <selection activeCell="F38" sqref="F37:F38"/>
      <selection pane="bottomLeft" activeCell="F38" sqref="F37:F38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IF(OR(COUNTIF(K11:K163,"&gt;0")&lt;&gt;COUNT(I11:I163),$O$5=""),"Das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438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919</v>
      </c>
      <c r="C5" s="241"/>
      <c r="D5" s="205" t="s">
        <v>46</v>
      </c>
      <c r="E5" s="209" t="str" cm="1">
        <f t="array" aca="1" ref="E5" ca="1">MID(CELL("dateiname",A2),FIND("]",CELL("dateiname",A2))+7,2)</f>
        <v>7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180</v>
      </c>
      <c r="P6" s="227"/>
      <c r="Q6" s="227"/>
      <c r="R6" s="227"/>
      <c r="S6" s="227"/>
      <c r="T6" s="224" t="s">
        <v>376</v>
      </c>
      <c r="U6" s="225">
        <v>13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COUNTA(I11:I163)</f>
        <v>130</v>
      </c>
      <c r="P7" s="227"/>
      <c r="Q7" s="227"/>
      <c r="R7" s="227"/>
      <c r="S7" s="227"/>
      <c r="T7" s="226" t="s">
        <v>329</v>
      </c>
      <c r="U7" s="229">
        <f>COUNTA(P11:P163)</f>
        <v>122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SUM(H11:H163)</f>
        <v>6173.2800000000007</v>
      </c>
      <c r="I10" s="201"/>
      <c r="J10" s="200" t="s">
        <v>59</v>
      </c>
      <c r="K10" s="202">
        <f>IFERROR(L10/M10,0)</f>
        <v>0</v>
      </c>
      <c r="L10" s="203">
        <f>SUM(L11:L163)</f>
        <v>679574.92500000005</v>
      </c>
      <c r="M10" s="203">
        <f>SUM(M11:M163)</f>
        <v>0</v>
      </c>
      <c r="N10" s="199"/>
      <c r="O10" s="203">
        <f>SUM(O11:O163)</f>
        <v>0</v>
      </c>
      <c r="P10" s="200" t="s">
        <v>59</v>
      </c>
      <c r="Q10" s="202">
        <f>IFERROR(R10/S10,0)</f>
        <v>0</v>
      </c>
      <c r="R10" s="203">
        <f>SUM(R11:R163)</f>
        <v>5427.2000000000016</v>
      </c>
      <c r="S10" s="203">
        <f>SUM(S11:S163)</f>
        <v>0</v>
      </c>
      <c r="T10" s="199"/>
      <c r="U10" s="203">
        <f>SUM(U11:U163)</f>
        <v>0</v>
      </c>
    </row>
    <row r="11" spans="1:21" s="45" customFormat="1">
      <c r="A11" s="37">
        <v>1</v>
      </c>
      <c r="B11" s="46" t="s">
        <v>438</v>
      </c>
      <c r="C11" s="248">
        <v>0</v>
      </c>
      <c r="D11" s="248" t="s">
        <v>296</v>
      </c>
      <c r="E11" s="38" t="s">
        <v>439</v>
      </c>
      <c r="F11" s="38" t="s">
        <v>234</v>
      </c>
      <c r="G11" s="39" t="s">
        <v>81</v>
      </c>
      <c r="H11" s="40">
        <v>20.7</v>
      </c>
      <c r="I11" s="39">
        <v>5</v>
      </c>
      <c r="J11" s="41">
        <v>187.75</v>
      </c>
      <c r="K11" s="42"/>
      <c r="L11" s="43">
        <f t="shared" ref="L11:L74" si="0">H11*J11</f>
        <v>3886.4249999999997</v>
      </c>
      <c r="M11" s="43">
        <f t="shared" ref="M11:M74" si="1">IFERROR(L11/K11,0)</f>
        <v>0</v>
      </c>
      <c r="N11" s="44">
        <f t="shared" ref="N11:N74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74" si="5">H11*P11</f>
        <v>20.7</v>
      </c>
      <c r="S11" s="43">
        <f t="shared" ref="S11:S74" si="6">IFERROR(R11/Q11,0)</f>
        <v>0</v>
      </c>
      <c r="T11" s="44">
        <f t="shared" ref="T11:T74" si="7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46" t="s">
        <v>438</v>
      </c>
      <c r="C12" s="248">
        <v>0</v>
      </c>
      <c r="D12" s="248"/>
      <c r="E12" s="38" t="s">
        <v>440</v>
      </c>
      <c r="F12" s="38" t="s">
        <v>441</v>
      </c>
      <c r="G12" s="39" t="s">
        <v>83</v>
      </c>
      <c r="H12" s="40">
        <v>10.45</v>
      </c>
      <c r="I12" s="39">
        <v>5</v>
      </c>
      <c r="J12" s="41">
        <v>187.75</v>
      </c>
      <c r="K12" s="42"/>
      <c r="L12" s="43">
        <f t="shared" si="0"/>
        <v>1961.9875</v>
      </c>
      <c r="M12" s="43">
        <f t="shared" si="1"/>
        <v>0</v>
      </c>
      <c r="N12" s="44">
        <f t="shared" si="2"/>
        <v>0</v>
      </c>
      <c r="O12" s="43">
        <f>ROUND(M12*SVS_UR_1_1,2)</f>
        <v>0</v>
      </c>
      <c r="P12" s="41">
        <f>IF(I12&gt;=1,1,0)</f>
        <v>1</v>
      </c>
      <c r="Q12" s="42"/>
      <c r="R12" s="43">
        <f t="shared" si="5"/>
        <v>10.45</v>
      </c>
      <c r="S12" s="43">
        <f t="shared" si="6"/>
        <v>0</v>
      </c>
      <c r="T12" s="44">
        <f t="shared" si="7"/>
        <v>0</v>
      </c>
      <c r="U12" s="43" cm="1">
        <f t="array" ref="U12">ROUND(S12*SVS_GrR_1_1,2)</f>
        <v>0</v>
      </c>
    </row>
    <row r="13" spans="1:21" s="45" customFormat="1">
      <c r="A13" s="37">
        <f>MAX($A$11:A12)+1</f>
        <v>3</v>
      </c>
      <c r="B13" s="46" t="s">
        <v>438</v>
      </c>
      <c r="C13" s="248">
        <v>0</v>
      </c>
      <c r="D13" s="248"/>
      <c r="E13" s="38" t="s">
        <v>442</v>
      </c>
      <c r="F13" s="38" t="s">
        <v>441</v>
      </c>
      <c r="G13" s="39" t="s">
        <v>83</v>
      </c>
      <c r="H13" s="40">
        <v>11.56</v>
      </c>
      <c r="I13" s="39">
        <v>5</v>
      </c>
      <c r="J13" s="41">
        <v>187.75</v>
      </c>
      <c r="K13" s="42"/>
      <c r="L13" s="43">
        <f t="shared" si="0"/>
        <v>2170.39</v>
      </c>
      <c r="M13" s="43">
        <f t="shared" si="1"/>
        <v>0</v>
      </c>
      <c r="N13" s="44">
        <f t="shared" si="2"/>
        <v>0</v>
      </c>
      <c r="O13" s="43">
        <f t="shared" ref="O13" si="8">ROUND(M13*SVS_UR_1_1,2)</f>
        <v>0</v>
      </c>
      <c r="P13" s="41">
        <f t="shared" ref="P13:P76" si="9">IF(I13&gt;=1,1,0)</f>
        <v>1</v>
      </c>
      <c r="Q13" s="42"/>
      <c r="R13" s="43">
        <f t="shared" si="5"/>
        <v>11.56</v>
      </c>
      <c r="S13" s="43">
        <f t="shared" si="6"/>
        <v>0</v>
      </c>
      <c r="T13" s="44">
        <f t="shared" si="7"/>
        <v>0</v>
      </c>
      <c r="U13" s="43" cm="1">
        <f t="array" ref="U13">ROUND(S13*SVS_GrR_1_1,2)</f>
        <v>0</v>
      </c>
    </row>
    <row r="14" spans="1:21" s="45" customFormat="1">
      <c r="A14" s="37">
        <f>MAX($A$11:A13)+1</f>
        <v>4</v>
      </c>
      <c r="B14" s="46" t="s">
        <v>438</v>
      </c>
      <c r="C14" s="248">
        <v>0</v>
      </c>
      <c r="D14" s="248" t="s">
        <v>295</v>
      </c>
      <c r="E14" s="38" t="s">
        <v>82</v>
      </c>
      <c r="F14" s="38" t="s">
        <v>234</v>
      </c>
      <c r="G14" s="39" t="s">
        <v>81</v>
      </c>
      <c r="H14" s="40">
        <v>79.489999999999995</v>
      </c>
      <c r="I14" s="39">
        <v>5</v>
      </c>
      <c r="J14" s="41">
        <v>187.75</v>
      </c>
      <c r="K14" s="42"/>
      <c r="L14" s="43">
        <f t="shared" si="0"/>
        <v>14924.247499999999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41">
        <f t="shared" si="9"/>
        <v>1</v>
      </c>
      <c r="Q14" s="42"/>
      <c r="R14" s="43">
        <f t="shared" si="5"/>
        <v>79.489999999999995</v>
      </c>
      <c r="S14" s="43">
        <f t="shared" si="6"/>
        <v>0</v>
      </c>
      <c r="T14" s="44">
        <f t="shared" si="7"/>
        <v>0</v>
      </c>
      <c r="U14" s="43" cm="1">
        <f t="array" ref="U14">ROUND(S14*SVS_GrR_1_1,2)</f>
        <v>0</v>
      </c>
    </row>
    <row r="15" spans="1:21" s="45" customFormat="1">
      <c r="A15" s="37">
        <f>MAX($A$11:A14)+1</f>
        <v>5</v>
      </c>
      <c r="B15" s="46" t="s">
        <v>438</v>
      </c>
      <c r="C15" s="248">
        <v>0</v>
      </c>
      <c r="D15" s="248" t="s">
        <v>283</v>
      </c>
      <c r="E15" s="38" t="s">
        <v>443</v>
      </c>
      <c r="F15" s="38" t="s">
        <v>234</v>
      </c>
      <c r="G15" s="39" t="s">
        <v>78</v>
      </c>
      <c r="H15" s="40">
        <v>13.37</v>
      </c>
      <c r="I15" s="39">
        <v>2</v>
      </c>
      <c r="J15" s="41">
        <v>75.099999999999994</v>
      </c>
      <c r="K15" s="42"/>
      <c r="L15" s="43">
        <f t="shared" si="0"/>
        <v>1004.0869999999999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41">
        <f t="shared" si="9"/>
        <v>1</v>
      </c>
      <c r="Q15" s="42"/>
      <c r="R15" s="43">
        <f t="shared" si="5"/>
        <v>13.37</v>
      </c>
      <c r="S15" s="43">
        <f t="shared" si="6"/>
        <v>0</v>
      </c>
      <c r="T15" s="44">
        <f t="shared" si="7"/>
        <v>0</v>
      </c>
      <c r="U15" s="43" cm="1">
        <f t="array" ref="U15">ROUND(S15*SVS_GrR_1_1,2)</f>
        <v>0</v>
      </c>
    </row>
    <row r="16" spans="1:21" s="45" customFormat="1">
      <c r="A16" s="37">
        <f>MAX($A$11:A15)+1</f>
        <v>6</v>
      </c>
      <c r="B16" s="46" t="s">
        <v>438</v>
      </c>
      <c r="C16" s="248">
        <v>0</v>
      </c>
      <c r="D16" s="248" t="s">
        <v>284</v>
      </c>
      <c r="E16" s="38" t="s">
        <v>444</v>
      </c>
      <c r="F16" s="38" t="s">
        <v>234</v>
      </c>
      <c r="G16" s="39" t="s">
        <v>78</v>
      </c>
      <c r="H16" s="40">
        <v>13.37</v>
      </c>
      <c r="I16" s="39">
        <v>2</v>
      </c>
      <c r="J16" s="41">
        <v>75.099999999999994</v>
      </c>
      <c r="K16" s="42"/>
      <c r="L16" s="43">
        <f t="shared" si="0"/>
        <v>1004.0869999999999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si="9"/>
        <v>1</v>
      </c>
      <c r="Q16" s="42"/>
      <c r="R16" s="43">
        <f t="shared" si="5"/>
        <v>13.37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46" t="s">
        <v>438</v>
      </c>
      <c r="C17" s="248">
        <v>0</v>
      </c>
      <c r="D17" s="248" t="s">
        <v>300</v>
      </c>
      <c r="E17" s="38" t="s">
        <v>445</v>
      </c>
      <c r="F17" s="38" t="s">
        <v>441</v>
      </c>
      <c r="G17" s="39" t="s">
        <v>83</v>
      </c>
      <c r="H17" s="40">
        <v>86.04</v>
      </c>
      <c r="I17" s="39">
        <v>5</v>
      </c>
      <c r="J17" s="41">
        <v>187.75</v>
      </c>
      <c r="K17" s="42"/>
      <c r="L17" s="43">
        <f t="shared" si="0"/>
        <v>16154.010000000002</v>
      </c>
      <c r="M17" s="43">
        <f t="shared" si="1"/>
        <v>0</v>
      </c>
      <c r="N17" s="44">
        <f t="shared" si="2"/>
        <v>0</v>
      </c>
      <c r="O17" s="43">
        <f t="shared" ref="O17" si="13">ROUND(M17*SVS_UR_1_1,2)</f>
        <v>0</v>
      </c>
      <c r="P17" s="41">
        <f t="shared" si="9"/>
        <v>1</v>
      </c>
      <c r="Q17" s="42"/>
      <c r="R17" s="43">
        <f t="shared" si="5"/>
        <v>86.04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438</v>
      </c>
      <c r="C18" s="248">
        <v>0</v>
      </c>
      <c r="D18" s="248" t="s">
        <v>134</v>
      </c>
      <c r="E18" s="38" t="s">
        <v>146</v>
      </c>
      <c r="F18" s="38" t="s">
        <v>69</v>
      </c>
      <c r="G18" s="39" t="s">
        <v>88</v>
      </c>
      <c r="H18" s="40">
        <v>6.28</v>
      </c>
      <c r="I18" s="39">
        <v>5</v>
      </c>
      <c r="J18" s="41">
        <v>187.75</v>
      </c>
      <c r="K18" s="42"/>
      <c r="L18" s="43">
        <f t="shared" si="0"/>
        <v>1179.07</v>
      </c>
      <c r="M18" s="43">
        <f t="shared" si="1"/>
        <v>0</v>
      </c>
      <c r="N18" s="44">
        <f t="shared" si="2"/>
        <v>0</v>
      </c>
      <c r="O18" s="43">
        <f t="shared" ref="O18" si="14">ROUND(M18*SVS_UR_1_1,2)</f>
        <v>0</v>
      </c>
      <c r="P18" s="41">
        <f t="shared" si="9"/>
        <v>1</v>
      </c>
      <c r="Q18" s="42"/>
      <c r="R18" s="43">
        <f t="shared" si="5"/>
        <v>6.28</v>
      </c>
      <c r="S18" s="43">
        <f t="shared" si="6"/>
        <v>0</v>
      </c>
      <c r="T18" s="44">
        <f t="shared" si="7"/>
        <v>0</v>
      </c>
      <c r="U18" s="43" cm="1">
        <f t="array" ref="U18">ROUND(S18*SVS_GrR_1_1,2)</f>
        <v>0</v>
      </c>
    </row>
    <row r="19" spans="1:21" s="45" customFormat="1">
      <c r="A19" s="37">
        <f>MAX($A$11:A18)+1</f>
        <v>9</v>
      </c>
      <c r="B19" s="46" t="s">
        <v>438</v>
      </c>
      <c r="C19" s="248">
        <v>0</v>
      </c>
      <c r="D19" s="248"/>
      <c r="E19" s="38" t="s">
        <v>86</v>
      </c>
      <c r="F19" s="38"/>
      <c r="G19" s="39" t="s">
        <v>85</v>
      </c>
      <c r="H19" s="40">
        <v>4.3499999999999996</v>
      </c>
      <c r="I19" s="39">
        <v>5</v>
      </c>
      <c r="J19" s="41">
        <v>187.75</v>
      </c>
      <c r="K19" s="42"/>
      <c r="L19" s="43">
        <f t="shared" si="0"/>
        <v>816.71249999999998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9"/>
        <v>1</v>
      </c>
      <c r="Q19" s="42"/>
      <c r="R19" s="43">
        <f t="shared" si="5"/>
        <v>4.3499999999999996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46" t="s">
        <v>438</v>
      </c>
      <c r="C20" s="248">
        <v>0</v>
      </c>
      <c r="D20" s="248" t="s">
        <v>133</v>
      </c>
      <c r="E20" s="38" t="s">
        <v>146</v>
      </c>
      <c r="F20" s="38" t="s">
        <v>69</v>
      </c>
      <c r="G20" s="39" t="s">
        <v>88</v>
      </c>
      <c r="H20" s="40">
        <v>6.28</v>
      </c>
      <c r="I20" s="39">
        <v>5</v>
      </c>
      <c r="J20" s="41">
        <v>187.75</v>
      </c>
      <c r="K20" s="42"/>
      <c r="L20" s="43">
        <f t="shared" si="0"/>
        <v>1179.07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9"/>
        <v>1</v>
      </c>
      <c r="Q20" s="42"/>
      <c r="R20" s="43">
        <f t="shared" si="5"/>
        <v>6.28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46" t="s">
        <v>438</v>
      </c>
      <c r="C21" s="248">
        <v>0</v>
      </c>
      <c r="D21" s="248" t="s">
        <v>135</v>
      </c>
      <c r="E21" s="38" t="s">
        <v>146</v>
      </c>
      <c r="F21" s="38" t="s">
        <v>69</v>
      </c>
      <c r="G21" s="39" t="s">
        <v>88</v>
      </c>
      <c r="H21" s="40">
        <v>15.33</v>
      </c>
      <c r="I21" s="39">
        <v>5</v>
      </c>
      <c r="J21" s="41">
        <v>187.75</v>
      </c>
      <c r="K21" s="42"/>
      <c r="L21" s="43">
        <f t="shared" si="0"/>
        <v>2878.2075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9"/>
        <v>1</v>
      </c>
      <c r="Q21" s="42"/>
      <c r="R21" s="43">
        <f t="shared" si="5"/>
        <v>15.33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438</v>
      </c>
      <c r="C22" s="248">
        <v>0</v>
      </c>
      <c r="D22" s="248" t="s">
        <v>132</v>
      </c>
      <c r="E22" s="38" t="s">
        <v>146</v>
      </c>
      <c r="F22" s="38" t="s">
        <v>69</v>
      </c>
      <c r="G22" s="39" t="s">
        <v>88</v>
      </c>
      <c r="H22" s="40">
        <v>11.37</v>
      </c>
      <c r="I22" s="39">
        <v>5</v>
      </c>
      <c r="J22" s="41">
        <v>187.75</v>
      </c>
      <c r="K22" s="42"/>
      <c r="L22" s="43">
        <f t="shared" si="0"/>
        <v>2134.7174999999997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9"/>
        <v>1</v>
      </c>
      <c r="Q22" s="42"/>
      <c r="R22" s="43">
        <f t="shared" si="5"/>
        <v>11.37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438</v>
      </c>
      <c r="C23" s="248">
        <v>0</v>
      </c>
      <c r="D23" s="248" t="s">
        <v>136</v>
      </c>
      <c r="E23" s="38" t="s">
        <v>209</v>
      </c>
      <c r="F23" s="38" t="s">
        <v>69</v>
      </c>
      <c r="G23" s="39" t="s">
        <v>75</v>
      </c>
      <c r="H23" s="40">
        <v>3.86</v>
      </c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</row>
    <row r="24" spans="1:21" s="45" customFormat="1">
      <c r="A24" s="37">
        <f>MAX($A$11:A23)+1</f>
        <v>14</v>
      </c>
      <c r="B24" s="46" t="s">
        <v>438</v>
      </c>
      <c r="C24" s="248">
        <v>0</v>
      </c>
      <c r="D24" s="248"/>
      <c r="E24" s="38" t="s">
        <v>446</v>
      </c>
      <c r="F24" s="38" t="s">
        <v>74</v>
      </c>
      <c r="G24" s="39" t="s">
        <v>75</v>
      </c>
      <c r="H24" s="40">
        <v>4.25</v>
      </c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</row>
    <row r="25" spans="1:21" s="45" customFormat="1">
      <c r="A25" s="37">
        <f>MAX($A$11:A24)+1</f>
        <v>15</v>
      </c>
      <c r="B25" s="46" t="s">
        <v>438</v>
      </c>
      <c r="C25" s="248">
        <v>0</v>
      </c>
      <c r="D25" s="248" t="s">
        <v>131</v>
      </c>
      <c r="E25" s="38" t="s">
        <v>394</v>
      </c>
      <c r="F25" s="38" t="s">
        <v>447</v>
      </c>
      <c r="G25" s="39" t="s">
        <v>75</v>
      </c>
      <c r="H25" s="40">
        <v>7.15</v>
      </c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</row>
    <row r="26" spans="1:21" s="45" customFormat="1">
      <c r="A26" s="37">
        <f>MAX($A$11:A25)+1</f>
        <v>16</v>
      </c>
      <c r="B26" s="46" t="s">
        <v>438</v>
      </c>
      <c r="C26" s="248">
        <v>0</v>
      </c>
      <c r="D26" s="248" t="s">
        <v>302</v>
      </c>
      <c r="E26" s="38" t="s">
        <v>82</v>
      </c>
      <c r="F26" s="38" t="s">
        <v>234</v>
      </c>
      <c r="G26" s="39" t="s">
        <v>81</v>
      </c>
      <c r="H26" s="40">
        <v>31.73</v>
      </c>
      <c r="I26" s="39">
        <v>5</v>
      </c>
      <c r="J26" s="41">
        <v>187.75</v>
      </c>
      <c r="K26" s="42"/>
      <c r="L26" s="43">
        <f t="shared" si="0"/>
        <v>5957.3074999999999</v>
      </c>
      <c r="M26" s="43">
        <f t="shared" si="1"/>
        <v>0</v>
      </c>
      <c r="N26" s="44">
        <f t="shared" si="2"/>
        <v>0</v>
      </c>
      <c r="O26" s="43">
        <f t="shared" ref="O26" si="19">ROUND(M26*SVS_UR_1_1,2)</f>
        <v>0</v>
      </c>
      <c r="P26" s="41">
        <f t="shared" si="9"/>
        <v>1</v>
      </c>
      <c r="Q26" s="42"/>
      <c r="R26" s="43">
        <f t="shared" si="5"/>
        <v>31.73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438</v>
      </c>
      <c r="C27" s="248">
        <v>0</v>
      </c>
      <c r="D27" s="248" t="s">
        <v>137</v>
      </c>
      <c r="E27" s="38" t="s">
        <v>448</v>
      </c>
      <c r="F27" s="38" t="s">
        <v>234</v>
      </c>
      <c r="G27" s="39" t="s">
        <v>65</v>
      </c>
      <c r="H27" s="40">
        <v>51.93</v>
      </c>
      <c r="I27" s="39">
        <v>3</v>
      </c>
      <c r="J27" s="41">
        <v>112.65</v>
      </c>
      <c r="K27" s="42"/>
      <c r="L27" s="43">
        <f t="shared" si="0"/>
        <v>5849.9144999999999</v>
      </c>
      <c r="M27" s="43">
        <f t="shared" si="1"/>
        <v>0</v>
      </c>
      <c r="N27" s="44">
        <f t="shared" si="2"/>
        <v>0</v>
      </c>
      <c r="O27" s="43">
        <f t="shared" ref="O27" si="20">ROUND(M27*SVS_UR_1_1,2)</f>
        <v>0</v>
      </c>
      <c r="P27" s="41">
        <f t="shared" si="9"/>
        <v>1</v>
      </c>
      <c r="Q27" s="42"/>
      <c r="R27" s="43">
        <f t="shared" si="5"/>
        <v>51.93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438</v>
      </c>
      <c r="C28" s="248">
        <v>0</v>
      </c>
      <c r="D28" s="248" t="s">
        <v>280</v>
      </c>
      <c r="E28" s="38" t="s">
        <v>82</v>
      </c>
      <c r="F28" s="38" t="s">
        <v>234</v>
      </c>
      <c r="G28" s="39" t="s">
        <v>81</v>
      </c>
      <c r="H28" s="40">
        <v>31.73</v>
      </c>
      <c r="I28" s="39">
        <v>5</v>
      </c>
      <c r="J28" s="41">
        <v>187.75</v>
      </c>
      <c r="K28" s="42"/>
      <c r="L28" s="43">
        <f t="shared" si="0"/>
        <v>5957.3074999999999</v>
      </c>
      <c r="M28" s="43">
        <f t="shared" si="1"/>
        <v>0</v>
      </c>
      <c r="N28" s="44">
        <f t="shared" si="2"/>
        <v>0</v>
      </c>
      <c r="O28" s="43">
        <f t="shared" ref="O28" si="21">ROUND(M28*SVS_UR_1_1,2)</f>
        <v>0</v>
      </c>
      <c r="P28" s="41">
        <f t="shared" si="9"/>
        <v>1</v>
      </c>
      <c r="Q28" s="42"/>
      <c r="R28" s="43">
        <f t="shared" si="5"/>
        <v>31.73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>
      <c r="A29" s="37">
        <f>MAX($A$11:A28)+1</f>
        <v>19</v>
      </c>
      <c r="B29" s="46" t="s">
        <v>438</v>
      </c>
      <c r="C29" s="248">
        <v>0</v>
      </c>
      <c r="D29" s="248" t="s">
        <v>138</v>
      </c>
      <c r="E29" s="38" t="s">
        <v>386</v>
      </c>
      <c r="F29" s="38" t="s">
        <v>234</v>
      </c>
      <c r="G29" s="39" t="s">
        <v>65</v>
      </c>
      <c r="H29" s="40">
        <v>63.93</v>
      </c>
      <c r="I29" s="39">
        <v>3</v>
      </c>
      <c r="J29" s="41">
        <v>112.65</v>
      </c>
      <c r="K29" s="42"/>
      <c r="L29" s="43">
        <f t="shared" si="0"/>
        <v>7201.7145</v>
      </c>
      <c r="M29" s="43">
        <f t="shared" si="1"/>
        <v>0</v>
      </c>
      <c r="N29" s="44">
        <f t="shared" si="2"/>
        <v>0</v>
      </c>
      <c r="O29" s="43">
        <f t="shared" ref="O29" si="22">ROUND(M29*SVS_UR_1_1,2)</f>
        <v>0</v>
      </c>
      <c r="P29" s="41">
        <f t="shared" si="9"/>
        <v>1</v>
      </c>
      <c r="Q29" s="42"/>
      <c r="R29" s="43">
        <f t="shared" si="5"/>
        <v>63.93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46" t="s">
        <v>438</v>
      </c>
      <c r="C30" s="248">
        <v>0</v>
      </c>
      <c r="D30" s="248" t="s">
        <v>139</v>
      </c>
      <c r="E30" s="38" t="s">
        <v>385</v>
      </c>
      <c r="F30" s="38" t="s">
        <v>234</v>
      </c>
      <c r="G30" s="39" t="s">
        <v>37</v>
      </c>
      <c r="H30" s="40">
        <v>41.84</v>
      </c>
      <c r="I30" s="39">
        <v>1</v>
      </c>
      <c r="J30" s="41">
        <v>40.18</v>
      </c>
      <c r="K30" s="42"/>
      <c r="L30" s="43">
        <f t="shared" si="0"/>
        <v>1681.1312</v>
      </c>
      <c r="M30" s="43">
        <f t="shared" si="1"/>
        <v>0</v>
      </c>
      <c r="N30" s="44">
        <f t="shared" si="2"/>
        <v>0</v>
      </c>
      <c r="O30" s="43">
        <f t="shared" ref="O30" si="23">ROUND(M30*SVS_UR_1_1,2)</f>
        <v>0</v>
      </c>
      <c r="P30" s="41">
        <f t="shared" si="9"/>
        <v>1</v>
      </c>
      <c r="Q30" s="42"/>
      <c r="R30" s="43">
        <f t="shared" si="5"/>
        <v>41.84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46" t="s">
        <v>438</v>
      </c>
      <c r="C31" s="248">
        <v>0</v>
      </c>
      <c r="D31" s="248" t="s">
        <v>175</v>
      </c>
      <c r="E31" s="38" t="s">
        <v>449</v>
      </c>
      <c r="F31" s="38" t="s">
        <v>69</v>
      </c>
      <c r="G31" s="39" t="s">
        <v>88</v>
      </c>
      <c r="H31" s="40">
        <v>5.93</v>
      </c>
      <c r="I31" s="39">
        <v>5</v>
      </c>
      <c r="J31" s="41">
        <v>187.75</v>
      </c>
      <c r="K31" s="42"/>
      <c r="L31" s="43">
        <f t="shared" si="0"/>
        <v>1113.3574999999998</v>
      </c>
      <c r="M31" s="43">
        <f t="shared" si="1"/>
        <v>0</v>
      </c>
      <c r="N31" s="44">
        <f t="shared" si="2"/>
        <v>0</v>
      </c>
      <c r="O31" s="43">
        <f t="shared" ref="O31" si="24">ROUND(M31*SVS_UR_1_1,2)</f>
        <v>0</v>
      </c>
      <c r="P31" s="41">
        <f t="shared" si="9"/>
        <v>1</v>
      </c>
      <c r="Q31" s="42"/>
      <c r="R31" s="43">
        <f t="shared" si="5"/>
        <v>5.93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438</v>
      </c>
      <c r="C32" s="248">
        <v>0</v>
      </c>
      <c r="D32" s="248"/>
      <c r="E32" s="38" t="s">
        <v>450</v>
      </c>
      <c r="F32" s="38"/>
      <c r="G32" s="39" t="s">
        <v>85</v>
      </c>
      <c r="H32" s="40">
        <v>3.32</v>
      </c>
      <c r="I32" s="39">
        <v>5</v>
      </c>
      <c r="J32" s="41">
        <v>187.75</v>
      </c>
      <c r="K32" s="42"/>
      <c r="L32" s="43">
        <f t="shared" si="0"/>
        <v>623.32999999999993</v>
      </c>
      <c r="M32" s="43">
        <f t="shared" si="1"/>
        <v>0</v>
      </c>
      <c r="N32" s="44">
        <f t="shared" si="2"/>
        <v>0</v>
      </c>
      <c r="O32" s="43">
        <f t="shared" ref="O32" si="25">ROUND(M32*SVS_UR_1_1,2)</f>
        <v>0</v>
      </c>
      <c r="P32" s="41">
        <f t="shared" si="9"/>
        <v>1</v>
      </c>
      <c r="Q32" s="42"/>
      <c r="R32" s="43">
        <f t="shared" si="5"/>
        <v>3.32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46" t="s">
        <v>438</v>
      </c>
      <c r="C33" s="248">
        <v>0</v>
      </c>
      <c r="D33" s="248"/>
      <c r="E33" s="38" t="s">
        <v>212</v>
      </c>
      <c r="F33" s="38" t="s">
        <v>441</v>
      </c>
      <c r="G33" s="39" t="s">
        <v>83</v>
      </c>
      <c r="H33" s="40">
        <v>15.81</v>
      </c>
      <c r="I33" s="39">
        <v>5</v>
      </c>
      <c r="J33" s="41">
        <v>187.75</v>
      </c>
      <c r="K33" s="42"/>
      <c r="L33" s="43">
        <f t="shared" si="0"/>
        <v>2968.3274999999999</v>
      </c>
      <c r="M33" s="43">
        <f t="shared" si="1"/>
        <v>0</v>
      </c>
      <c r="N33" s="44">
        <f t="shared" si="2"/>
        <v>0</v>
      </c>
      <c r="O33" s="43">
        <f t="shared" ref="O33" si="26">ROUND(M33*SVS_UR_1_1,2)</f>
        <v>0</v>
      </c>
      <c r="P33" s="41">
        <f t="shared" si="9"/>
        <v>1</v>
      </c>
      <c r="Q33" s="42"/>
      <c r="R33" s="43">
        <f t="shared" si="5"/>
        <v>15.81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>
      <c r="A34" s="37">
        <f>MAX($A$11:A33)+1</f>
        <v>24</v>
      </c>
      <c r="B34" s="46" t="s">
        <v>438</v>
      </c>
      <c r="C34" s="248">
        <v>0</v>
      </c>
      <c r="D34" s="248" t="s">
        <v>140</v>
      </c>
      <c r="E34" s="38" t="s">
        <v>451</v>
      </c>
      <c r="F34" s="38" t="s">
        <v>234</v>
      </c>
      <c r="G34" s="39" t="s">
        <v>65</v>
      </c>
      <c r="H34" s="40">
        <v>63.97</v>
      </c>
      <c r="I34" s="39">
        <v>3</v>
      </c>
      <c r="J34" s="41">
        <v>112.65</v>
      </c>
      <c r="K34" s="42"/>
      <c r="L34" s="43">
        <f t="shared" si="0"/>
        <v>7206.2205000000004</v>
      </c>
      <c r="M34" s="43">
        <f t="shared" si="1"/>
        <v>0</v>
      </c>
      <c r="N34" s="44">
        <f t="shared" si="2"/>
        <v>0</v>
      </c>
      <c r="O34" s="43">
        <f t="shared" ref="O34" si="27">ROUND(M34*SVS_UR_1_1,2)</f>
        <v>0</v>
      </c>
      <c r="P34" s="41">
        <f t="shared" si="9"/>
        <v>1</v>
      </c>
      <c r="Q34" s="42"/>
      <c r="R34" s="43">
        <f t="shared" si="5"/>
        <v>63.97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46" t="s">
        <v>438</v>
      </c>
      <c r="C35" s="248">
        <v>0</v>
      </c>
      <c r="D35" s="248" t="s">
        <v>174</v>
      </c>
      <c r="E35" s="38" t="s">
        <v>386</v>
      </c>
      <c r="F35" s="38" t="s">
        <v>234</v>
      </c>
      <c r="G35" s="39" t="s">
        <v>65</v>
      </c>
      <c r="H35" s="40">
        <v>64.069999999999993</v>
      </c>
      <c r="I35" s="39">
        <v>3</v>
      </c>
      <c r="J35" s="41">
        <v>112.65</v>
      </c>
      <c r="K35" s="42"/>
      <c r="L35" s="43">
        <f t="shared" si="0"/>
        <v>7217.4854999999998</v>
      </c>
      <c r="M35" s="43">
        <f t="shared" si="1"/>
        <v>0</v>
      </c>
      <c r="N35" s="44">
        <f t="shared" si="2"/>
        <v>0</v>
      </c>
      <c r="O35" s="43">
        <f t="shared" ref="O35" si="28">ROUND(M35*SVS_UR_1_1,2)</f>
        <v>0</v>
      </c>
      <c r="P35" s="41">
        <f t="shared" si="9"/>
        <v>1</v>
      </c>
      <c r="Q35" s="42"/>
      <c r="R35" s="43">
        <f t="shared" si="5"/>
        <v>64.069999999999993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46" t="s">
        <v>438</v>
      </c>
      <c r="C36" s="248">
        <v>0</v>
      </c>
      <c r="D36" s="248" t="s">
        <v>282</v>
      </c>
      <c r="E36" s="38" t="s">
        <v>211</v>
      </c>
      <c r="F36" s="38" t="s">
        <v>234</v>
      </c>
      <c r="G36" s="39" t="s">
        <v>80</v>
      </c>
      <c r="H36" s="40">
        <v>196.49</v>
      </c>
      <c r="I36" s="39">
        <v>2</v>
      </c>
      <c r="J36" s="41">
        <v>75.099999999999994</v>
      </c>
      <c r="K36" s="42"/>
      <c r="L36" s="43">
        <f t="shared" si="0"/>
        <v>14756.398999999999</v>
      </c>
      <c r="M36" s="43">
        <f t="shared" si="1"/>
        <v>0</v>
      </c>
      <c r="N36" s="44">
        <f t="shared" si="2"/>
        <v>0</v>
      </c>
      <c r="O36" s="43">
        <f t="shared" ref="O36" si="29">ROUND(M36*SVS_UR_1_1,2)</f>
        <v>0</v>
      </c>
      <c r="P36" s="41">
        <f t="shared" si="9"/>
        <v>1</v>
      </c>
      <c r="Q36" s="42"/>
      <c r="R36" s="43">
        <f t="shared" si="5"/>
        <v>196.49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438</v>
      </c>
      <c r="C37" s="248">
        <v>0</v>
      </c>
      <c r="D37" s="248" t="s">
        <v>452</v>
      </c>
      <c r="E37" s="38" t="s">
        <v>453</v>
      </c>
      <c r="F37" s="38" t="s">
        <v>234</v>
      </c>
      <c r="G37" s="39" t="s">
        <v>78</v>
      </c>
      <c r="H37" s="40">
        <v>24.91</v>
      </c>
      <c r="I37" s="39">
        <v>2</v>
      </c>
      <c r="J37" s="41">
        <v>75.099999999999994</v>
      </c>
      <c r="K37" s="42"/>
      <c r="L37" s="43">
        <f t="shared" si="0"/>
        <v>1870.7409999999998</v>
      </c>
      <c r="M37" s="43">
        <f t="shared" si="1"/>
        <v>0</v>
      </c>
      <c r="N37" s="44">
        <f t="shared" si="2"/>
        <v>0</v>
      </c>
      <c r="O37" s="43">
        <f t="shared" ref="O37" si="30">ROUND(M37*SVS_UR_1_1,2)</f>
        <v>0</v>
      </c>
      <c r="P37" s="41">
        <f t="shared" si="9"/>
        <v>1</v>
      </c>
      <c r="Q37" s="42"/>
      <c r="R37" s="43">
        <f t="shared" si="5"/>
        <v>24.91</v>
      </c>
      <c r="S37" s="43">
        <f t="shared" si="6"/>
        <v>0</v>
      </c>
      <c r="T37" s="44">
        <f t="shared" si="7"/>
        <v>0</v>
      </c>
      <c r="U37" s="43" cm="1">
        <f t="array" ref="U37">ROUND(S37*SVS_GrR_1_1,2)</f>
        <v>0</v>
      </c>
    </row>
    <row r="38" spans="1:21" s="45" customFormat="1">
      <c r="A38" s="37">
        <f>MAX($A$11:A37)+1</f>
        <v>28</v>
      </c>
      <c r="B38" s="46" t="s">
        <v>438</v>
      </c>
      <c r="C38" s="248">
        <v>0</v>
      </c>
      <c r="D38" s="248" t="s">
        <v>285</v>
      </c>
      <c r="E38" s="38" t="s">
        <v>239</v>
      </c>
      <c r="F38" s="38" t="s">
        <v>234</v>
      </c>
      <c r="G38" s="39" t="s">
        <v>78</v>
      </c>
      <c r="H38" s="40">
        <v>55.21</v>
      </c>
      <c r="I38" s="39">
        <v>2</v>
      </c>
      <c r="J38" s="41">
        <v>75.099999999999994</v>
      </c>
      <c r="K38" s="42"/>
      <c r="L38" s="43">
        <f t="shared" si="0"/>
        <v>4146.2709999999997</v>
      </c>
      <c r="M38" s="43">
        <f t="shared" si="1"/>
        <v>0</v>
      </c>
      <c r="N38" s="44">
        <f t="shared" si="2"/>
        <v>0</v>
      </c>
      <c r="O38" s="43">
        <f t="shared" ref="O38" si="31">ROUND(M38*SVS_UR_1_1,2)</f>
        <v>0</v>
      </c>
      <c r="P38" s="41">
        <f t="shared" si="9"/>
        <v>1</v>
      </c>
      <c r="Q38" s="42"/>
      <c r="R38" s="43">
        <f t="shared" si="5"/>
        <v>55.21</v>
      </c>
      <c r="S38" s="43">
        <f t="shared" si="6"/>
        <v>0</v>
      </c>
      <c r="T38" s="44">
        <f t="shared" si="7"/>
        <v>0</v>
      </c>
      <c r="U38" s="43" cm="1">
        <f t="array" ref="U38">ROUND(S38*SVS_GrR_1_1,2)</f>
        <v>0</v>
      </c>
    </row>
    <row r="39" spans="1:21" s="45" customFormat="1">
      <c r="A39" s="37">
        <f>MAX($A$11:A38)+1</f>
        <v>29</v>
      </c>
      <c r="B39" s="46" t="s">
        <v>438</v>
      </c>
      <c r="C39" s="248">
        <v>0</v>
      </c>
      <c r="D39" s="248" t="s">
        <v>454</v>
      </c>
      <c r="E39" s="38" t="s">
        <v>455</v>
      </c>
      <c r="F39" s="38" t="s">
        <v>234</v>
      </c>
      <c r="G39" s="39" t="s">
        <v>78</v>
      </c>
      <c r="H39" s="40">
        <v>21.85</v>
      </c>
      <c r="I39" s="39">
        <v>2</v>
      </c>
      <c r="J39" s="41">
        <v>75.099999999999994</v>
      </c>
      <c r="K39" s="42"/>
      <c r="L39" s="43">
        <f t="shared" si="0"/>
        <v>1640.9349999999999</v>
      </c>
      <c r="M39" s="43">
        <f t="shared" si="1"/>
        <v>0</v>
      </c>
      <c r="N39" s="44">
        <f t="shared" si="2"/>
        <v>0</v>
      </c>
      <c r="O39" s="43">
        <f t="shared" ref="O39" si="32">ROUND(M39*SVS_UR_1_1,2)</f>
        <v>0</v>
      </c>
      <c r="P39" s="41">
        <f t="shared" si="9"/>
        <v>1</v>
      </c>
      <c r="Q39" s="42"/>
      <c r="R39" s="43">
        <f t="shared" si="5"/>
        <v>21.85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46" t="s">
        <v>438</v>
      </c>
      <c r="C40" s="248">
        <v>0</v>
      </c>
      <c r="D40" s="248" t="s">
        <v>179</v>
      </c>
      <c r="E40" s="38" t="s">
        <v>456</v>
      </c>
      <c r="F40" s="38" t="s">
        <v>234</v>
      </c>
      <c r="G40" s="39" t="s">
        <v>78</v>
      </c>
      <c r="H40" s="40">
        <v>17.91</v>
      </c>
      <c r="I40" s="39">
        <v>2</v>
      </c>
      <c r="J40" s="41">
        <v>75.099999999999994</v>
      </c>
      <c r="K40" s="42"/>
      <c r="L40" s="43">
        <f t="shared" si="0"/>
        <v>1345.0409999999999</v>
      </c>
      <c r="M40" s="43">
        <f t="shared" si="1"/>
        <v>0</v>
      </c>
      <c r="N40" s="44">
        <f t="shared" si="2"/>
        <v>0</v>
      </c>
      <c r="O40" s="43">
        <f t="shared" ref="O40" si="33">ROUND(M40*SVS_UR_1_1,2)</f>
        <v>0</v>
      </c>
      <c r="P40" s="41">
        <f t="shared" si="9"/>
        <v>1</v>
      </c>
      <c r="Q40" s="42"/>
      <c r="R40" s="43">
        <f t="shared" si="5"/>
        <v>17.91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>
      <c r="A41" s="37">
        <f>MAX($A$11:A40)+1</f>
        <v>31</v>
      </c>
      <c r="B41" s="46" t="s">
        <v>438</v>
      </c>
      <c r="C41" s="248">
        <v>0</v>
      </c>
      <c r="D41" s="248" t="s">
        <v>178</v>
      </c>
      <c r="E41" s="38" t="s">
        <v>457</v>
      </c>
      <c r="F41" s="38" t="s">
        <v>234</v>
      </c>
      <c r="G41" s="39" t="s">
        <v>78</v>
      </c>
      <c r="H41" s="40">
        <v>13.85</v>
      </c>
      <c r="I41" s="39">
        <v>2</v>
      </c>
      <c r="J41" s="41">
        <v>75.099999999999994</v>
      </c>
      <c r="K41" s="42"/>
      <c r="L41" s="43">
        <f t="shared" si="0"/>
        <v>1040.135</v>
      </c>
      <c r="M41" s="43">
        <f t="shared" si="1"/>
        <v>0</v>
      </c>
      <c r="N41" s="44">
        <f t="shared" si="2"/>
        <v>0</v>
      </c>
      <c r="O41" s="43">
        <f t="shared" ref="O41" si="34">ROUND(M41*SVS_UR_1_1,2)</f>
        <v>0</v>
      </c>
      <c r="P41" s="41">
        <f t="shared" si="9"/>
        <v>1</v>
      </c>
      <c r="Q41" s="42"/>
      <c r="R41" s="43">
        <f t="shared" si="5"/>
        <v>13.85</v>
      </c>
      <c r="S41" s="43">
        <f t="shared" si="6"/>
        <v>0</v>
      </c>
      <c r="T41" s="44">
        <f t="shared" si="7"/>
        <v>0</v>
      </c>
      <c r="U41" s="43" cm="1">
        <f t="array" ref="U41">ROUND(S41*SVS_GrR_1_1,2)</f>
        <v>0</v>
      </c>
    </row>
    <row r="42" spans="1:21" s="45" customFormat="1">
      <c r="A42" s="37">
        <f>MAX($A$11:A41)+1</f>
        <v>32</v>
      </c>
      <c r="B42" s="46" t="s">
        <v>438</v>
      </c>
      <c r="C42" s="248">
        <v>0</v>
      </c>
      <c r="D42" s="248" t="s">
        <v>125</v>
      </c>
      <c r="E42" s="38" t="s">
        <v>145</v>
      </c>
      <c r="F42" s="38" t="s">
        <v>234</v>
      </c>
      <c r="G42" s="39" t="s">
        <v>37</v>
      </c>
      <c r="H42" s="40">
        <v>12.84</v>
      </c>
      <c r="I42" s="39">
        <v>1</v>
      </c>
      <c r="J42" s="41">
        <v>40.18</v>
      </c>
      <c r="K42" s="42"/>
      <c r="L42" s="43">
        <f t="shared" si="0"/>
        <v>515.91120000000001</v>
      </c>
      <c r="M42" s="43">
        <f t="shared" si="1"/>
        <v>0</v>
      </c>
      <c r="N42" s="44">
        <f t="shared" si="2"/>
        <v>0</v>
      </c>
      <c r="O42" s="43">
        <f t="shared" ref="O42" si="35">ROUND(M42*SVS_UR_1_1,2)</f>
        <v>0</v>
      </c>
      <c r="P42" s="41">
        <f t="shared" si="9"/>
        <v>1</v>
      </c>
      <c r="Q42" s="42"/>
      <c r="R42" s="43">
        <f t="shared" si="5"/>
        <v>12.84</v>
      </c>
      <c r="S42" s="43">
        <f t="shared" si="6"/>
        <v>0</v>
      </c>
      <c r="T42" s="44">
        <f t="shared" si="7"/>
        <v>0</v>
      </c>
      <c r="U42" s="43" cm="1">
        <f t="array" ref="U42">ROUND(S42*SVS_GrR_1_1,2)</f>
        <v>0</v>
      </c>
    </row>
    <row r="43" spans="1:21" s="45" customFormat="1">
      <c r="A43" s="37">
        <f>MAX($A$11:A42)+1</f>
        <v>33</v>
      </c>
      <c r="B43" s="46" t="s">
        <v>438</v>
      </c>
      <c r="C43" s="248">
        <v>0</v>
      </c>
      <c r="D43" s="248" t="s">
        <v>177</v>
      </c>
      <c r="E43" s="38" t="s">
        <v>242</v>
      </c>
      <c r="F43" s="38" t="s">
        <v>234</v>
      </c>
      <c r="G43" s="39" t="s">
        <v>94</v>
      </c>
      <c r="H43" s="40">
        <v>12.84</v>
      </c>
      <c r="I43" s="39">
        <v>5</v>
      </c>
      <c r="J43" s="41">
        <v>187.75</v>
      </c>
      <c r="K43" s="42"/>
      <c r="L43" s="43">
        <f t="shared" si="0"/>
        <v>2410.71</v>
      </c>
      <c r="M43" s="43">
        <f t="shared" si="1"/>
        <v>0</v>
      </c>
      <c r="N43" s="44">
        <f t="shared" si="2"/>
        <v>0</v>
      </c>
      <c r="O43" s="43">
        <f t="shared" ref="O43" si="36">ROUND(M43*SVS_UR_1_1,2)</f>
        <v>0</v>
      </c>
      <c r="P43" s="41">
        <f t="shared" si="9"/>
        <v>1</v>
      </c>
      <c r="Q43" s="42"/>
      <c r="R43" s="43">
        <f t="shared" si="5"/>
        <v>12.84</v>
      </c>
      <c r="S43" s="43">
        <f t="shared" si="6"/>
        <v>0</v>
      </c>
      <c r="T43" s="44">
        <f t="shared" si="7"/>
        <v>0</v>
      </c>
      <c r="U43" s="43" cm="1">
        <f t="array" ref="U43">ROUND(S43*SVS_GrR_1_1,2)</f>
        <v>0</v>
      </c>
    </row>
    <row r="44" spans="1:21" s="45" customFormat="1">
      <c r="A44" s="37">
        <f>MAX($A$11:A43)+1</f>
        <v>34</v>
      </c>
      <c r="B44" s="46" t="s">
        <v>438</v>
      </c>
      <c r="C44" s="248">
        <v>0</v>
      </c>
      <c r="D44" s="248" t="s">
        <v>126</v>
      </c>
      <c r="E44" s="38" t="s">
        <v>458</v>
      </c>
      <c r="F44" s="38" t="s">
        <v>234</v>
      </c>
      <c r="G44" s="39" t="s">
        <v>40</v>
      </c>
      <c r="H44" s="40">
        <v>86.1</v>
      </c>
      <c r="I44" s="39">
        <v>5</v>
      </c>
      <c r="J44" s="41">
        <v>187.75</v>
      </c>
      <c r="K44" s="42"/>
      <c r="L44" s="43">
        <f t="shared" si="0"/>
        <v>16165.275</v>
      </c>
      <c r="M44" s="43">
        <f t="shared" si="1"/>
        <v>0</v>
      </c>
      <c r="N44" s="44">
        <f t="shared" si="2"/>
        <v>0</v>
      </c>
      <c r="O44" s="43">
        <f t="shared" ref="O44" si="37">ROUND(M44*SVS_UR_1_1,2)</f>
        <v>0</v>
      </c>
      <c r="P44" s="41">
        <f t="shared" si="9"/>
        <v>1</v>
      </c>
      <c r="Q44" s="42"/>
      <c r="R44" s="43">
        <f t="shared" si="5"/>
        <v>86.1</v>
      </c>
      <c r="S44" s="43">
        <f t="shared" si="6"/>
        <v>0</v>
      </c>
      <c r="T44" s="44">
        <f t="shared" si="7"/>
        <v>0</v>
      </c>
      <c r="U44" s="43" cm="1">
        <f t="array" ref="U44">ROUND(S44*SVS_GrR_1_1,2)</f>
        <v>0</v>
      </c>
    </row>
    <row r="45" spans="1:21" s="45" customFormat="1">
      <c r="A45" s="37">
        <f>MAX($A$11:A44)+1</f>
        <v>35</v>
      </c>
      <c r="B45" s="46" t="s">
        <v>438</v>
      </c>
      <c r="C45" s="248">
        <v>0</v>
      </c>
      <c r="D45" s="248" t="s">
        <v>298</v>
      </c>
      <c r="E45" s="38" t="s">
        <v>208</v>
      </c>
      <c r="F45" s="38" t="s">
        <v>441</v>
      </c>
      <c r="G45" s="39" t="s">
        <v>83</v>
      </c>
      <c r="H45" s="40">
        <v>17.93</v>
      </c>
      <c r="I45" s="39">
        <v>5</v>
      </c>
      <c r="J45" s="41">
        <v>187.75</v>
      </c>
      <c r="K45" s="42"/>
      <c r="L45" s="43">
        <f t="shared" si="0"/>
        <v>3366.3575000000001</v>
      </c>
      <c r="M45" s="43">
        <f t="shared" si="1"/>
        <v>0</v>
      </c>
      <c r="N45" s="44">
        <f t="shared" si="2"/>
        <v>0</v>
      </c>
      <c r="O45" s="43">
        <f t="shared" ref="O45" si="38">ROUND(M45*SVS_UR_1_1,2)</f>
        <v>0</v>
      </c>
      <c r="P45" s="41">
        <f t="shared" si="9"/>
        <v>1</v>
      </c>
      <c r="Q45" s="42"/>
      <c r="R45" s="43">
        <f t="shared" si="5"/>
        <v>17.93</v>
      </c>
      <c r="S45" s="43">
        <f t="shared" si="6"/>
        <v>0</v>
      </c>
      <c r="T45" s="44">
        <f t="shared" si="7"/>
        <v>0</v>
      </c>
      <c r="U45" s="43" cm="1">
        <f t="array" ref="U45">ROUND(S45*SVS_GrR_1_1,2)</f>
        <v>0</v>
      </c>
    </row>
    <row r="46" spans="1:21" s="45" customFormat="1">
      <c r="A46" s="37">
        <f>MAX($A$11:A45)+1</f>
        <v>36</v>
      </c>
      <c r="B46" s="46" t="s">
        <v>438</v>
      </c>
      <c r="C46" s="248">
        <v>0</v>
      </c>
      <c r="D46" s="248" t="s">
        <v>297</v>
      </c>
      <c r="E46" s="38" t="s">
        <v>459</v>
      </c>
      <c r="F46" s="38" t="s">
        <v>441</v>
      </c>
      <c r="G46" s="39" t="s">
        <v>83</v>
      </c>
      <c r="H46" s="40">
        <v>20.260000000000002</v>
      </c>
      <c r="I46" s="39">
        <v>5</v>
      </c>
      <c r="J46" s="41">
        <v>187.75</v>
      </c>
      <c r="K46" s="42"/>
      <c r="L46" s="43">
        <f t="shared" si="0"/>
        <v>3803.8150000000005</v>
      </c>
      <c r="M46" s="43">
        <f t="shared" si="1"/>
        <v>0</v>
      </c>
      <c r="N46" s="44">
        <f t="shared" si="2"/>
        <v>0</v>
      </c>
      <c r="O46" s="43">
        <f t="shared" ref="O46" si="39">ROUND(M46*SVS_UR_1_1,2)</f>
        <v>0</v>
      </c>
      <c r="P46" s="41">
        <f t="shared" si="9"/>
        <v>1</v>
      </c>
      <c r="Q46" s="42"/>
      <c r="R46" s="43">
        <f t="shared" si="5"/>
        <v>20.260000000000002</v>
      </c>
      <c r="S46" s="43">
        <f t="shared" si="6"/>
        <v>0</v>
      </c>
      <c r="T46" s="44">
        <f t="shared" si="7"/>
        <v>0</v>
      </c>
      <c r="U46" s="43" cm="1">
        <f t="array" ref="U46">ROUND(S46*SVS_GrR_1_1,2)</f>
        <v>0</v>
      </c>
    </row>
    <row r="47" spans="1:21" s="45" customFormat="1">
      <c r="A47" s="37">
        <f>MAX($A$11:A46)+1</f>
        <v>37</v>
      </c>
      <c r="B47" s="46" t="s">
        <v>438</v>
      </c>
      <c r="C47" s="248">
        <v>0</v>
      </c>
      <c r="D47" s="248" t="s">
        <v>299</v>
      </c>
      <c r="E47" s="38" t="s">
        <v>54</v>
      </c>
      <c r="F47" s="38" t="s">
        <v>441</v>
      </c>
      <c r="G47" s="39" t="s">
        <v>81</v>
      </c>
      <c r="H47" s="40">
        <v>57.5</v>
      </c>
      <c r="I47" s="39">
        <v>5</v>
      </c>
      <c r="J47" s="41">
        <v>187.75</v>
      </c>
      <c r="K47" s="42"/>
      <c r="L47" s="43">
        <f t="shared" si="0"/>
        <v>10795.625</v>
      </c>
      <c r="M47" s="43">
        <f t="shared" si="1"/>
        <v>0</v>
      </c>
      <c r="N47" s="44">
        <f t="shared" si="2"/>
        <v>0</v>
      </c>
      <c r="O47" s="43">
        <f t="shared" ref="O47" si="40">ROUND(M47*SVS_UR_1_1,2)</f>
        <v>0</v>
      </c>
      <c r="P47" s="41">
        <f t="shared" si="9"/>
        <v>1</v>
      </c>
      <c r="Q47" s="42"/>
      <c r="R47" s="43">
        <f t="shared" si="5"/>
        <v>57.5</v>
      </c>
      <c r="S47" s="43">
        <f t="shared" si="6"/>
        <v>0</v>
      </c>
      <c r="T47" s="44">
        <f t="shared" si="7"/>
        <v>0</v>
      </c>
      <c r="U47" s="43" cm="1">
        <f t="array" ref="U47">ROUND(S47*SVS_GrR_1_1,2)</f>
        <v>0</v>
      </c>
    </row>
    <row r="48" spans="1:21" s="45" customFormat="1">
      <c r="A48" s="37">
        <f>MAX($A$11:A47)+1</f>
        <v>38</v>
      </c>
      <c r="B48" s="46" t="s">
        <v>438</v>
      </c>
      <c r="C48" s="248">
        <v>0</v>
      </c>
      <c r="D48" s="248" t="s">
        <v>127</v>
      </c>
      <c r="E48" s="38" t="s">
        <v>460</v>
      </c>
      <c r="F48" s="38" t="s">
        <v>234</v>
      </c>
      <c r="G48" s="39" t="s">
        <v>40</v>
      </c>
      <c r="H48" s="40">
        <v>36.29</v>
      </c>
      <c r="I48" s="39">
        <v>5</v>
      </c>
      <c r="J48" s="41">
        <v>187.75</v>
      </c>
      <c r="K48" s="42"/>
      <c r="L48" s="43">
        <f t="shared" si="0"/>
        <v>6813.4475000000002</v>
      </c>
      <c r="M48" s="43">
        <f t="shared" si="1"/>
        <v>0</v>
      </c>
      <c r="N48" s="44">
        <f t="shared" si="2"/>
        <v>0</v>
      </c>
      <c r="O48" s="43">
        <f t="shared" ref="O48" si="41">ROUND(M48*SVS_UR_1_1,2)</f>
        <v>0</v>
      </c>
      <c r="P48" s="41">
        <f t="shared" si="9"/>
        <v>1</v>
      </c>
      <c r="Q48" s="42"/>
      <c r="R48" s="43">
        <f t="shared" si="5"/>
        <v>36.29</v>
      </c>
      <c r="S48" s="43">
        <f t="shared" si="6"/>
        <v>0</v>
      </c>
      <c r="T48" s="44">
        <f t="shared" si="7"/>
        <v>0</v>
      </c>
      <c r="U48" s="43" cm="1">
        <f t="array" ref="U48">ROUND(S48*SVS_GrR_1_1,2)</f>
        <v>0</v>
      </c>
    </row>
    <row r="49" spans="1:21" s="45" customFormat="1">
      <c r="A49" s="37">
        <f>MAX($A$11:A48)+1</f>
        <v>39</v>
      </c>
      <c r="B49" s="46" t="s">
        <v>438</v>
      </c>
      <c r="C49" s="248">
        <v>0</v>
      </c>
      <c r="D49" s="248" t="s">
        <v>128</v>
      </c>
      <c r="E49" s="38" t="s">
        <v>253</v>
      </c>
      <c r="F49" s="38" t="s">
        <v>234</v>
      </c>
      <c r="G49" s="39" t="s">
        <v>40</v>
      </c>
      <c r="H49" s="40">
        <v>64.290000000000006</v>
      </c>
      <c r="I49" s="39">
        <v>5</v>
      </c>
      <c r="J49" s="41">
        <v>187.75</v>
      </c>
      <c r="K49" s="42"/>
      <c r="L49" s="43">
        <f t="shared" si="0"/>
        <v>12070.447500000002</v>
      </c>
      <c r="M49" s="43">
        <f t="shared" si="1"/>
        <v>0</v>
      </c>
      <c r="N49" s="44">
        <f t="shared" si="2"/>
        <v>0</v>
      </c>
      <c r="O49" s="43">
        <f t="shared" ref="O49" si="42">ROUND(M49*SVS_UR_1_1,2)</f>
        <v>0</v>
      </c>
      <c r="P49" s="41">
        <f t="shared" si="9"/>
        <v>1</v>
      </c>
      <c r="Q49" s="42"/>
      <c r="R49" s="43">
        <f t="shared" si="5"/>
        <v>64.290000000000006</v>
      </c>
      <c r="S49" s="43">
        <f t="shared" si="6"/>
        <v>0</v>
      </c>
      <c r="T49" s="44">
        <f t="shared" si="7"/>
        <v>0</v>
      </c>
      <c r="U49" s="43" cm="1">
        <f t="array" ref="U49">ROUND(S49*SVS_GrR_1_1,2)</f>
        <v>0</v>
      </c>
    </row>
    <row r="50" spans="1:21" s="45" customFormat="1">
      <c r="A50" s="37">
        <f>MAX($A$11:A49)+1</f>
        <v>40</v>
      </c>
      <c r="B50" s="46" t="s">
        <v>438</v>
      </c>
      <c r="C50" s="248">
        <v>0</v>
      </c>
      <c r="D50" s="248" t="s">
        <v>129</v>
      </c>
      <c r="E50" s="38" t="s">
        <v>457</v>
      </c>
      <c r="F50" s="38" t="s">
        <v>234</v>
      </c>
      <c r="G50" s="39" t="s">
        <v>78</v>
      </c>
      <c r="H50" s="40">
        <v>31.11</v>
      </c>
      <c r="I50" s="39">
        <v>2</v>
      </c>
      <c r="J50" s="41">
        <v>75.099999999999994</v>
      </c>
      <c r="K50" s="42"/>
      <c r="L50" s="43">
        <f t="shared" si="0"/>
        <v>2336.3609999999999</v>
      </c>
      <c r="M50" s="43">
        <f t="shared" si="1"/>
        <v>0</v>
      </c>
      <c r="N50" s="44">
        <f t="shared" si="2"/>
        <v>0</v>
      </c>
      <c r="O50" s="43">
        <f t="shared" ref="O50" si="43">ROUND(M50*SVS_UR_1_1,2)</f>
        <v>0</v>
      </c>
      <c r="P50" s="41">
        <f t="shared" si="9"/>
        <v>1</v>
      </c>
      <c r="Q50" s="42"/>
      <c r="R50" s="43">
        <f t="shared" si="5"/>
        <v>31.11</v>
      </c>
      <c r="S50" s="43">
        <f t="shared" si="6"/>
        <v>0</v>
      </c>
      <c r="T50" s="44">
        <f t="shared" si="7"/>
        <v>0</v>
      </c>
      <c r="U50" s="43" cm="1">
        <f t="array" ref="U50">ROUND(S50*SVS_GrR_1_1,2)</f>
        <v>0</v>
      </c>
    </row>
    <row r="51" spans="1:21" s="45" customFormat="1">
      <c r="A51" s="37">
        <f>MAX($A$11:A50)+1</f>
        <v>41</v>
      </c>
      <c r="B51" s="46" t="s">
        <v>438</v>
      </c>
      <c r="C51" s="248">
        <v>0</v>
      </c>
      <c r="D51" s="248" t="s">
        <v>130</v>
      </c>
      <c r="E51" s="38" t="s">
        <v>365</v>
      </c>
      <c r="F51" s="38" t="s">
        <v>234</v>
      </c>
      <c r="G51" s="39" t="s">
        <v>65</v>
      </c>
      <c r="H51" s="40">
        <v>63.93</v>
      </c>
      <c r="I51" s="39">
        <v>3</v>
      </c>
      <c r="J51" s="41">
        <v>112.65</v>
      </c>
      <c r="K51" s="42"/>
      <c r="L51" s="43">
        <f t="shared" si="0"/>
        <v>7201.7145</v>
      </c>
      <c r="M51" s="43">
        <f t="shared" si="1"/>
        <v>0</v>
      </c>
      <c r="N51" s="44">
        <f t="shared" si="2"/>
        <v>0</v>
      </c>
      <c r="O51" s="43">
        <f t="shared" ref="O51" si="44">ROUND(M51*SVS_UR_1_1,2)</f>
        <v>0</v>
      </c>
      <c r="P51" s="41">
        <f t="shared" si="9"/>
        <v>1</v>
      </c>
      <c r="Q51" s="42"/>
      <c r="R51" s="43">
        <f t="shared" si="5"/>
        <v>63.93</v>
      </c>
      <c r="S51" s="43">
        <f t="shared" si="6"/>
        <v>0</v>
      </c>
      <c r="T51" s="44">
        <f t="shared" si="7"/>
        <v>0</v>
      </c>
      <c r="U51" s="43" cm="1">
        <f t="array" ref="U51">ROUND(S51*SVS_GrR_1_1,2)</f>
        <v>0</v>
      </c>
    </row>
    <row r="52" spans="1:21" s="45" customFormat="1">
      <c r="A52" s="37">
        <f>MAX($A$11:A51)+1</f>
        <v>42</v>
      </c>
      <c r="B52" s="46" t="s">
        <v>438</v>
      </c>
      <c r="C52" s="248">
        <v>0</v>
      </c>
      <c r="D52" s="248" t="s">
        <v>281</v>
      </c>
      <c r="E52" s="38" t="s">
        <v>82</v>
      </c>
      <c r="F52" s="38" t="s">
        <v>441</v>
      </c>
      <c r="G52" s="39" t="s">
        <v>81</v>
      </c>
      <c r="H52" s="40">
        <v>12.66</v>
      </c>
      <c r="I52" s="39">
        <v>5</v>
      </c>
      <c r="J52" s="41">
        <v>187.75</v>
      </c>
      <c r="K52" s="42"/>
      <c r="L52" s="43">
        <f t="shared" si="0"/>
        <v>2376.915</v>
      </c>
      <c r="M52" s="43">
        <f t="shared" si="1"/>
        <v>0</v>
      </c>
      <c r="N52" s="44">
        <f t="shared" si="2"/>
        <v>0</v>
      </c>
      <c r="O52" s="43">
        <f t="shared" ref="O52" si="45">ROUND(M52*SVS_UR_1_1,2)</f>
        <v>0</v>
      </c>
      <c r="P52" s="41">
        <f t="shared" si="9"/>
        <v>1</v>
      </c>
      <c r="Q52" s="42"/>
      <c r="R52" s="43">
        <f t="shared" si="5"/>
        <v>12.66</v>
      </c>
      <c r="S52" s="43">
        <f t="shared" si="6"/>
        <v>0</v>
      </c>
      <c r="T52" s="44">
        <f t="shared" si="7"/>
        <v>0</v>
      </c>
      <c r="U52" s="43" cm="1">
        <f t="array" ref="U52">ROUND(S52*SVS_GrR_1_1,2)</f>
        <v>0</v>
      </c>
    </row>
    <row r="53" spans="1:21" s="45" customFormat="1">
      <c r="A53" s="37">
        <f>MAX($A$11:A52)+1</f>
        <v>43</v>
      </c>
      <c r="B53" s="46" t="s">
        <v>438</v>
      </c>
      <c r="C53" s="248">
        <v>0</v>
      </c>
      <c r="D53" s="248"/>
      <c r="E53" s="38" t="s">
        <v>82</v>
      </c>
      <c r="F53" s="38" t="s">
        <v>234</v>
      </c>
      <c r="G53" s="39" t="s">
        <v>81</v>
      </c>
      <c r="H53" s="40">
        <v>49.2</v>
      </c>
      <c r="I53" s="39">
        <v>5</v>
      </c>
      <c r="J53" s="41">
        <v>187.75</v>
      </c>
      <c r="K53" s="42"/>
      <c r="L53" s="43">
        <f t="shared" si="0"/>
        <v>9237.3000000000011</v>
      </c>
      <c r="M53" s="43">
        <f t="shared" si="1"/>
        <v>0</v>
      </c>
      <c r="N53" s="44">
        <f t="shared" si="2"/>
        <v>0</v>
      </c>
      <c r="O53" s="43">
        <f t="shared" ref="O53" si="46">ROUND(M53*SVS_UR_1_1,2)</f>
        <v>0</v>
      </c>
      <c r="P53" s="41">
        <f t="shared" si="9"/>
        <v>1</v>
      </c>
      <c r="Q53" s="42"/>
      <c r="R53" s="43">
        <f t="shared" si="5"/>
        <v>49.2</v>
      </c>
      <c r="S53" s="43">
        <f t="shared" si="6"/>
        <v>0</v>
      </c>
      <c r="T53" s="44">
        <f t="shared" si="7"/>
        <v>0</v>
      </c>
      <c r="U53" s="43" cm="1">
        <f t="array" ref="U53">ROUND(S53*SVS_GrR_1_1,2)</f>
        <v>0</v>
      </c>
    </row>
    <row r="54" spans="1:21" s="45" customFormat="1">
      <c r="A54" s="37">
        <f>MAX($A$11:A53)+1</f>
        <v>44</v>
      </c>
      <c r="B54" s="46" t="s">
        <v>438</v>
      </c>
      <c r="C54" s="248">
        <v>0</v>
      </c>
      <c r="D54" s="248" t="s">
        <v>301</v>
      </c>
      <c r="E54" s="38" t="s">
        <v>92</v>
      </c>
      <c r="F54" s="38" t="s">
        <v>441</v>
      </c>
      <c r="G54" s="39" t="s">
        <v>41</v>
      </c>
      <c r="H54" s="40">
        <v>203.47</v>
      </c>
      <c r="I54" s="39">
        <v>2</v>
      </c>
      <c r="J54" s="41">
        <v>75.099999999999994</v>
      </c>
      <c r="K54" s="42"/>
      <c r="L54" s="43">
        <f t="shared" si="0"/>
        <v>15280.596999999998</v>
      </c>
      <c r="M54" s="43">
        <f t="shared" si="1"/>
        <v>0</v>
      </c>
      <c r="N54" s="44">
        <f t="shared" si="2"/>
        <v>0</v>
      </c>
      <c r="O54" s="43">
        <f t="shared" ref="O54" si="47">ROUND(M54*SVS_UR_1_1,2)</f>
        <v>0</v>
      </c>
      <c r="P54" s="41">
        <f t="shared" si="9"/>
        <v>1</v>
      </c>
      <c r="Q54" s="42"/>
      <c r="R54" s="43">
        <f t="shared" si="5"/>
        <v>203.47</v>
      </c>
      <c r="S54" s="43">
        <f t="shared" si="6"/>
        <v>0</v>
      </c>
      <c r="T54" s="44">
        <f t="shared" si="7"/>
        <v>0</v>
      </c>
      <c r="U54" s="43" cm="1">
        <f t="array" ref="U54">ROUND(S54*SVS_GrR_1_1,2)</f>
        <v>0</v>
      </c>
    </row>
    <row r="55" spans="1:21" s="45" customFormat="1">
      <c r="A55" s="37">
        <f>MAX($A$11:A54)+1</f>
        <v>45</v>
      </c>
      <c r="B55" s="46" t="s">
        <v>438</v>
      </c>
      <c r="C55" s="248">
        <v>1</v>
      </c>
      <c r="D55" s="248"/>
      <c r="E55" s="38" t="s">
        <v>84</v>
      </c>
      <c r="F55" s="38" t="s">
        <v>441</v>
      </c>
      <c r="G55" s="39" t="s">
        <v>83</v>
      </c>
      <c r="H55" s="40">
        <v>11.56</v>
      </c>
      <c r="I55" s="39">
        <v>3</v>
      </c>
      <c r="J55" s="41">
        <v>112.65</v>
      </c>
      <c r="K55" s="42"/>
      <c r="L55" s="43">
        <f t="shared" si="0"/>
        <v>1302.2340000000002</v>
      </c>
      <c r="M55" s="43">
        <f t="shared" si="1"/>
        <v>0</v>
      </c>
      <c r="N55" s="44">
        <f t="shared" si="2"/>
        <v>0</v>
      </c>
      <c r="O55" s="43">
        <f t="shared" ref="O55" si="48">ROUND(M55*SVS_UR_1_1,2)</f>
        <v>0</v>
      </c>
      <c r="P55" s="41">
        <f t="shared" si="9"/>
        <v>1</v>
      </c>
      <c r="Q55" s="42"/>
      <c r="R55" s="43">
        <f t="shared" si="5"/>
        <v>11.56</v>
      </c>
      <c r="S55" s="43">
        <f t="shared" si="6"/>
        <v>0</v>
      </c>
      <c r="T55" s="44">
        <f t="shared" si="7"/>
        <v>0</v>
      </c>
      <c r="U55" s="43" cm="1">
        <f t="array" ref="U55">ROUND(S55*SVS_GrR_1_1,2)</f>
        <v>0</v>
      </c>
    </row>
    <row r="56" spans="1:21" s="45" customFormat="1">
      <c r="A56" s="37">
        <f>MAX($A$11:A55)+1</f>
        <v>46</v>
      </c>
      <c r="B56" s="46" t="s">
        <v>438</v>
      </c>
      <c r="C56" s="248">
        <v>1</v>
      </c>
      <c r="D56" s="248"/>
      <c r="E56" s="38" t="s">
        <v>84</v>
      </c>
      <c r="F56" s="38" t="s">
        <v>441</v>
      </c>
      <c r="G56" s="39" t="s">
        <v>83</v>
      </c>
      <c r="H56" s="40">
        <v>11.56</v>
      </c>
      <c r="I56" s="39">
        <v>3</v>
      </c>
      <c r="J56" s="41">
        <v>112.65</v>
      </c>
      <c r="K56" s="42"/>
      <c r="L56" s="43">
        <f t="shared" si="0"/>
        <v>1302.2340000000002</v>
      </c>
      <c r="M56" s="43">
        <f t="shared" si="1"/>
        <v>0</v>
      </c>
      <c r="N56" s="44">
        <f t="shared" si="2"/>
        <v>0</v>
      </c>
      <c r="O56" s="43">
        <f t="shared" ref="O56" si="49">ROUND(M56*SVS_UR_1_1,2)</f>
        <v>0</v>
      </c>
      <c r="P56" s="41">
        <f t="shared" si="9"/>
        <v>1</v>
      </c>
      <c r="Q56" s="42"/>
      <c r="R56" s="43">
        <f t="shared" si="5"/>
        <v>11.56</v>
      </c>
      <c r="S56" s="43">
        <f t="shared" si="6"/>
        <v>0</v>
      </c>
      <c r="T56" s="44">
        <f t="shared" si="7"/>
        <v>0</v>
      </c>
      <c r="U56" s="43" cm="1">
        <f t="array" ref="U56">ROUND(S56*SVS_GrR_1_1,2)</f>
        <v>0</v>
      </c>
    </row>
    <row r="57" spans="1:21" s="45" customFormat="1">
      <c r="A57" s="37">
        <f>MAX($A$11:A56)+1</f>
        <v>47</v>
      </c>
      <c r="B57" s="46" t="s">
        <v>438</v>
      </c>
      <c r="C57" s="248">
        <v>1</v>
      </c>
      <c r="D57" s="248" t="s">
        <v>288</v>
      </c>
      <c r="E57" s="38" t="s">
        <v>461</v>
      </c>
      <c r="F57" s="38" t="s">
        <v>234</v>
      </c>
      <c r="G57" s="39" t="s">
        <v>65</v>
      </c>
      <c r="H57" s="40">
        <v>65.34</v>
      </c>
      <c r="I57" s="39">
        <v>3</v>
      </c>
      <c r="J57" s="41">
        <v>112.65</v>
      </c>
      <c r="K57" s="42"/>
      <c r="L57" s="43">
        <f t="shared" si="0"/>
        <v>7360.5510000000004</v>
      </c>
      <c r="M57" s="43">
        <f t="shared" si="1"/>
        <v>0</v>
      </c>
      <c r="N57" s="44">
        <f t="shared" si="2"/>
        <v>0</v>
      </c>
      <c r="O57" s="43">
        <f t="shared" ref="O57" si="50">ROUND(M57*SVS_UR_1_1,2)</f>
        <v>0</v>
      </c>
      <c r="P57" s="41">
        <f t="shared" si="9"/>
        <v>1</v>
      </c>
      <c r="Q57" s="42"/>
      <c r="R57" s="43">
        <f t="shared" si="5"/>
        <v>65.34</v>
      </c>
      <c r="S57" s="43">
        <f t="shared" si="6"/>
        <v>0</v>
      </c>
      <c r="T57" s="44">
        <f t="shared" si="7"/>
        <v>0</v>
      </c>
      <c r="U57" s="43" cm="1">
        <f t="array" ref="U57">ROUND(S57*SVS_GrR_1_1,2)</f>
        <v>0</v>
      </c>
    </row>
    <row r="58" spans="1:21" s="45" customFormat="1">
      <c r="A58" s="37">
        <f>MAX($A$11:A57)+1</f>
        <v>48</v>
      </c>
      <c r="B58" s="46" t="s">
        <v>438</v>
      </c>
      <c r="C58" s="248">
        <v>1</v>
      </c>
      <c r="D58" s="248" t="s">
        <v>287</v>
      </c>
      <c r="E58" s="38" t="s">
        <v>82</v>
      </c>
      <c r="F58" s="38" t="s">
        <v>234</v>
      </c>
      <c r="G58" s="39" t="s">
        <v>81</v>
      </c>
      <c r="H58" s="40">
        <v>89.91</v>
      </c>
      <c r="I58" s="39">
        <v>3</v>
      </c>
      <c r="J58" s="41">
        <v>112.65</v>
      </c>
      <c r="K58" s="42"/>
      <c r="L58" s="43">
        <f t="shared" si="0"/>
        <v>10128.361500000001</v>
      </c>
      <c r="M58" s="43">
        <f t="shared" si="1"/>
        <v>0</v>
      </c>
      <c r="N58" s="44">
        <f t="shared" si="2"/>
        <v>0</v>
      </c>
      <c r="O58" s="43">
        <f t="shared" ref="O58" si="51">ROUND(M58*SVS_UR_1_1,2)</f>
        <v>0</v>
      </c>
      <c r="P58" s="41">
        <f t="shared" si="9"/>
        <v>1</v>
      </c>
      <c r="Q58" s="42"/>
      <c r="R58" s="43">
        <f t="shared" si="5"/>
        <v>89.91</v>
      </c>
      <c r="S58" s="43">
        <f t="shared" si="6"/>
        <v>0</v>
      </c>
      <c r="T58" s="44">
        <f t="shared" si="7"/>
        <v>0</v>
      </c>
      <c r="U58" s="43" cm="1">
        <f t="array" ref="U58">ROUND(S58*SVS_GrR_1_1,2)</f>
        <v>0</v>
      </c>
    </row>
    <row r="59" spans="1:21" s="45" customFormat="1">
      <c r="A59" s="37">
        <f>MAX($A$11:A58)+1</f>
        <v>49</v>
      </c>
      <c r="B59" s="46" t="s">
        <v>438</v>
      </c>
      <c r="C59" s="248">
        <v>1</v>
      </c>
      <c r="D59" s="248" t="s">
        <v>286</v>
      </c>
      <c r="E59" s="38" t="s">
        <v>82</v>
      </c>
      <c r="F59" s="38" t="s">
        <v>234</v>
      </c>
      <c r="G59" s="39" t="s">
        <v>81</v>
      </c>
      <c r="H59" s="40">
        <v>24.81</v>
      </c>
      <c r="I59" s="39">
        <v>3</v>
      </c>
      <c r="J59" s="41">
        <v>112.65</v>
      </c>
      <c r="K59" s="42"/>
      <c r="L59" s="43">
        <f t="shared" si="0"/>
        <v>2794.8465000000001</v>
      </c>
      <c r="M59" s="43">
        <f t="shared" si="1"/>
        <v>0</v>
      </c>
      <c r="N59" s="44">
        <f t="shared" si="2"/>
        <v>0</v>
      </c>
      <c r="O59" s="43">
        <f t="shared" ref="O59" si="52">ROUND(M59*SVS_UR_1_1,2)</f>
        <v>0</v>
      </c>
      <c r="P59" s="41">
        <f t="shared" si="9"/>
        <v>1</v>
      </c>
      <c r="Q59" s="42"/>
      <c r="R59" s="43">
        <f t="shared" si="5"/>
        <v>24.81</v>
      </c>
      <c r="S59" s="43">
        <f t="shared" si="6"/>
        <v>0</v>
      </c>
      <c r="T59" s="44">
        <f t="shared" si="7"/>
        <v>0</v>
      </c>
      <c r="U59" s="43" cm="1">
        <f t="array" ref="U59">ROUND(S59*SVS_GrR_1_1,2)</f>
        <v>0</v>
      </c>
    </row>
    <row r="60" spans="1:21" s="45" customFormat="1">
      <c r="A60" s="37">
        <f>MAX($A$11:A59)+1</f>
        <v>50</v>
      </c>
      <c r="B60" s="46" t="s">
        <v>438</v>
      </c>
      <c r="C60" s="248">
        <v>1</v>
      </c>
      <c r="D60" s="248" t="s">
        <v>290</v>
      </c>
      <c r="E60" s="38" t="s">
        <v>82</v>
      </c>
      <c r="F60" s="38" t="s">
        <v>234</v>
      </c>
      <c r="G60" s="39" t="s">
        <v>81</v>
      </c>
      <c r="H60" s="40">
        <v>24.81</v>
      </c>
      <c r="I60" s="39">
        <v>3</v>
      </c>
      <c r="J60" s="41">
        <v>112.65</v>
      </c>
      <c r="K60" s="42"/>
      <c r="L60" s="43">
        <f t="shared" si="0"/>
        <v>2794.8465000000001</v>
      </c>
      <c r="M60" s="43">
        <f t="shared" si="1"/>
        <v>0</v>
      </c>
      <c r="N60" s="44">
        <f t="shared" si="2"/>
        <v>0</v>
      </c>
      <c r="O60" s="43">
        <f t="shared" ref="O60" si="53">ROUND(M60*SVS_UR_1_1,2)</f>
        <v>0</v>
      </c>
      <c r="P60" s="41">
        <f t="shared" si="9"/>
        <v>1</v>
      </c>
      <c r="Q60" s="42"/>
      <c r="R60" s="43">
        <f t="shared" si="5"/>
        <v>24.81</v>
      </c>
      <c r="S60" s="43">
        <f t="shared" si="6"/>
        <v>0</v>
      </c>
      <c r="T60" s="44">
        <f t="shared" si="7"/>
        <v>0</v>
      </c>
      <c r="U60" s="43" cm="1">
        <f t="array" ref="U60">ROUND(S60*SVS_GrR_1_1,2)</f>
        <v>0</v>
      </c>
    </row>
    <row r="61" spans="1:21" s="45" customFormat="1">
      <c r="A61" s="37">
        <f>MAX($A$11:A60)+1</f>
        <v>51</v>
      </c>
      <c r="B61" s="46" t="s">
        <v>438</v>
      </c>
      <c r="C61" s="248">
        <v>1</v>
      </c>
      <c r="D61" s="248" t="s">
        <v>291</v>
      </c>
      <c r="E61" s="38" t="s">
        <v>82</v>
      </c>
      <c r="F61" s="38" t="s">
        <v>234</v>
      </c>
      <c r="G61" s="39" t="s">
        <v>81</v>
      </c>
      <c r="H61" s="40">
        <v>86.26</v>
      </c>
      <c r="I61" s="39">
        <v>3</v>
      </c>
      <c r="J61" s="41">
        <v>112.65</v>
      </c>
      <c r="K61" s="42"/>
      <c r="L61" s="43">
        <f t="shared" si="0"/>
        <v>9717.1890000000003</v>
      </c>
      <c r="M61" s="43">
        <f t="shared" si="1"/>
        <v>0</v>
      </c>
      <c r="N61" s="44">
        <f t="shared" si="2"/>
        <v>0</v>
      </c>
      <c r="O61" s="43">
        <f t="shared" ref="O61" si="54">ROUND(M61*SVS_UR_1_1,2)</f>
        <v>0</v>
      </c>
      <c r="P61" s="41">
        <f t="shared" si="9"/>
        <v>1</v>
      </c>
      <c r="Q61" s="42"/>
      <c r="R61" s="43">
        <f t="shared" si="5"/>
        <v>86.26</v>
      </c>
      <c r="S61" s="43">
        <f t="shared" si="6"/>
        <v>0</v>
      </c>
      <c r="T61" s="44">
        <f t="shared" si="7"/>
        <v>0</v>
      </c>
      <c r="U61" s="43" cm="1">
        <f t="array" ref="U61">ROUND(S61*SVS_GrR_1_1,2)</f>
        <v>0</v>
      </c>
    </row>
    <row r="62" spans="1:21" s="45" customFormat="1">
      <c r="A62" s="37">
        <f>MAX($A$11:A61)+1</f>
        <v>52</v>
      </c>
      <c r="B62" s="46" t="s">
        <v>438</v>
      </c>
      <c r="C62" s="248">
        <v>1</v>
      </c>
      <c r="D62" s="248" t="s">
        <v>184</v>
      </c>
      <c r="E62" s="38" t="s">
        <v>146</v>
      </c>
      <c r="F62" s="38" t="s">
        <v>69</v>
      </c>
      <c r="G62" s="39" t="s">
        <v>88</v>
      </c>
      <c r="H62" s="40">
        <v>6.28</v>
      </c>
      <c r="I62" s="39">
        <v>5</v>
      </c>
      <c r="J62" s="41">
        <v>187.75</v>
      </c>
      <c r="K62" s="42"/>
      <c r="L62" s="43">
        <f t="shared" si="0"/>
        <v>1179.07</v>
      </c>
      <c r="M62" s="43">
        <f t="shared" si="1"/>
        <v>0</v>
      </c>
      <c r="N62" s="44">
        <f t="shared" si="2"/>
        <v>0</v>
      </c>
      <c r="O62" s="43">
        <f t="shared" ref="O62" si="55">ROUND(M62*SVS_UR_1_1,2)</f>
        <v>0</v>
      </c>
      <c r="P62" s="41">
        <f t="shared" si="9"/>
        <v>1</v>
      </c>
      <c r="Q62" s="42"/>
      <c r="R62" s="43">
        <f t="shared" si="5"/>
        <v>6.28</v>
      </c>
      <c r="S62" s="43">
        <f t="shared" si="6"/>
        <v>0</v>
      </c>
      <c r="T62" s="44">
        <f t="shared" si="7"/>
        <v>0</v>
      </c>
      <c r="U62" s="43" cm="1">
        <f t="array" ref="U62">ROUND(S62*SVS_GrR_1_1,2)</f>
        <v>0</v>
      </c>
    </row>
    <row r="63" spans="1:21" s="45" customFormat="1">
      <c r="A63" s="37">
        <f>MAX($A$11:A62)+1</f>
        <v>53</v>
      </c>
      <c r="B63" s="46" t="s">
        <v>438</v>
      </c>
      <c r="C63" s="248">
        <v>1</v>
      </c>
      <c r="D63" s="248"/>
      <c r="E63" s="38" t="s">
        <v>86</v>
      </c>
      <c r="F63" s="38"/>
      <c r="G63" s="39" t="s">
        <v>75</v>
      </c>
      <c r="H63" s="40">
        <v>4.3499999999999996</v>
      </c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</row>
    <row r="64" spans="1:21" s="45" customFormat="1">
      <c r="A64" s="37">
        <f>MAX($A$11:A63)+1</f>
        <v>54</v>
      </c>
      <c r="B64" s="46" t="s">
        <v>438</v>
      </c>
      <c r="C64" s="248">
        <v>1</v>
      </c>
      <c r="D64" s="248" t="s">
        <v>185</v>
      </c>
      <c r="E64" s="38" t="s">
        <v>146</v>
      </c>
      <c r="F64" s="38" t="s">
        <v>69</v>
      </c>
      <c r="G64" s="39" t="s">
        <v>88</v>
      </c>
      <c r="H64" s="40">
        <v>6.28</v>
      </c>
      <c r="I64" s="39">
        <v>5</v>
      </c>
      <c r="J64" s="41">
        <v>187.75</v>
      </c>
      <c r="K64" s="42"/>
      <c r="L64" s="43">
        <f t="shared" si="0"/>
        <v>1179.07</v>
      </c>
      <c r="M64" s="43">
        <f t="shared" si="1"/>
        <v>0</v>
      </c>
      <c r="N64" s="44">
        <f t="shared" si="2"/>
        <v>0</v>
      </c>
      <c r="O64" s="43">
        <f t="shared" ref="O64" si="56">ROUND(M64*SVS_UR_1_1,2)</f>
        <v>0</v>
      </c>
      <c r="P64" s="41">
        <f t="shared" si="9"/>
        <v>1</v>
      </c>
      <c r="Q64" s="42"/>
      <c r="R64" s="43">
        <f t="shared" si="5"/>
        <v>6.28</v>
      </c>
      <c r="S64" s="43">
        <f t="shared" si="6"/>
        <v>0</v>
      </c>
      <c r="T64" s="44">
        <f t="shared" si="7"/>
        <v>0</v>
      </c>
      <c r="U64" s="43" cm="1">
        <f t="array" ref="U64">ROUND(S64*SVS_GrR_1_1,2)</f>
        <v>0</v>
      </c>
    </row>
    <row r="65" spans="1:21" s="45" customFormat="1">
      <c r="A65" s="37">
        <f>MAX($A$11:A64)+1</f>
        <v>55</v>
      </c>
      <c r="B65" s="46" t="s">
        <v>438</v>
      </c>
      <c r="C65" s="248">
        <v>1</v>
      </c>
      <c r="D65" s="248" t="s">
        <v>183</v>
      </c>
      <c r="E65" s="38" t="s">
        <v>146</v>
      </c>
      <c r="F65" s="38" t="s">
        <v>69</v>
      </c>
      <c r="G65" s="39" t="s">
        <v>88</v>
      </c>
      <c r="H65" s="40">
        <v>15.33</v>
      </c>
      <c r="I65" s="39">
        <v>5</v>
      </c>
      <c r="J65" s="41">
        <v>187.75</v>
      </c>
      <c r="K65" s="42"/>
      <c r="L65" s="43">
        <f t="shared" si="0"/>
        <v>2878.2075</v>
      </c>
      <c r="M65" s="43">
        <f t="shared" si="1"/>
        <v>0</v>
      </c>
      <c r="N65" s="44">
        <f t="shared" si="2"/>
        <v>0</v>
      </c>
      <c r="O65" s="43">
        <f t="shared" ref="O65" si="57">ROUND(M65*SVS_UR_1_1,2)</f>
        <v>0</v>
      </c>
      <c r="P65" s="41">
        <f t="shared" si="9"/>
        <v>1</v>
      </c>
      <c r="Q65" s="42"/>
      <c r="R65" s="43">
        <f t="shared" si="5"/>
        <v>15.33</v>
      </c>
      <c r="S65" s="43">
        <f t="shared" si="6"/>
        <v>0</v>
      </c>
      <c r="T65" s="44">
        <f t="shared" si="7"/>
        <v>0</v>
      </c>
      <c r="U65" s="43" cm="1">
        <f t="array" ref="U65">ROUND(S65*SVS_GrR_1_1,2)</f>
        <v>0</v>
      </c>
    </row>
    <row r="66" spans="1:21" s="45" customFormat="1">
      <c r="A66" s="37">
        <f>MAX($A$11:A65)+1</f>
        <v>56</v>
      </c>
      <c r="B66" s="46" t="s">
        <v>438</v>
      </c>
      <c r="C66" s="248">
        <v>1</v>
      </c>
      <c r="D66" s="248" t="s">
        <v>279</v>
      </c>
      <c r="E66" s="38" t="s">
        <v>146</v>
      </c>
      <c r="F66" s="38" t="s">
        <v>69</v>
      </c>
      <c r="G66" s="39" t="s">
        <v>88</v>
      </c>
      <c r="H66" s="40">
        <v>11.37</v>
      </c>
      <c r="I66" s="39">
        <v>5</v>
      </c>
      <c r="J66" s="41">
        <v>187.75</v>
      </c>
      <c r="K66" s="42"/>
      <c r="L66" s="43">
        <f t="shared" si="0"/>
        <v>2134.7174999999997</v>
      </c>
      <c r="M66" s="43">
        <f t="shared" si="1"/>
        <v>0</v>
      </c>
      <c r="N66" s="44">
        <f t="shared" si="2"/>
        <v>0</v>
      </c>
      <c r="O66" s="43">
        <f t="shared" ref="O66" si="58">ROUND(M66*SVS_UR_1_1,2)</f>
        <v>0</v>
      </c>
      <c r="P66" s="41">
        <f t="shared" si="9"/>
        <v>1</v>
      </c>
      <c r="Q66" s="42"/>
      <c r="R66" s="43">
        <f t="shared" si="5"/>
        <v>11.37</v>
      </c>
      <c r="S66" s="43">
        <f t="shared" si="6"/>
        <v>0</v>
      </c>
      <c r="T66" s="44">
        <f t="shared" si="7"/>
        <v>0</v>
      </c>
      <c r="U66" s="43" cm="1">
        <f t="array" ref="U66">ROUND(S66*SVS_GrR_1_1,2)</f>
        <v>0</v>
      </c>
    </row>
    <row r="67" spans="1:21" s="45" customFormat="1">
      <c r="A67" s="37">
        <f>MAX($A$11:A66)+1</f>
        <v>57</v>
      </c>
      <c r="B67" s="46" t="s">
        <v>438</v>
      </c>
      <c r="C67" s="248">
        <v>1</v>
      </c>
      <c r="D67" s="248" t="s">
        <v>182</v>
      </c>
      <c r="E67" s="38" t="s">
        <v>209</v>
      </c>
      <c r="F67" s="38" t="s">
        <v>69</v>
      </c>
      <c r="G67" s="39" t="s">
        <v>75</v>
      </c>
      <c r="H67" s="40">
        <v>3.86</v>
      </c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</row>
    <row r="68" spans="1:21" s="45" customFormat="1">
      <c r="A68" s="37">
        <f>MAX($A$11:A67)+1</f>
        <v>58</v>
      </c>
      <c r="B68" s="46" t="s">
        <v>438</v>
      </c>
      <c r="C68" s="248">
        <v>1</v>
      </c>
      <c r="D68" s="248"/>
      <c r="E68" s="38" t="s">
        <v>462</v>
      </c>
      <c r="F68" s="38"/>
      <c r="G68" s="39" t="s">
        <v>75</v>
      </c>
      <c r="H68" s="40">
        <v>0</v>
      </c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</row>
    <row r="69" spans="1:21" s="45" customFormat="1">
      <c r="A69" s="37">
        <f>MAX($A$11:A68)+1</f>
        <v>59</v>
      </c>
      <c r="B69" s="46" t="s">
        <v>438</v>
      </c>
      <c r="C69" s="248">
        <v>1</v>
      </c>
      <c r="D69" s="248" t="s">
        <v>278</v>
      </c>
      <c r="E69" s="38" t="s">
        <v>394</v>
      </c>
      <c r="F69" s="38" t="s">
        <v>447</v>
      </c>
      <c r="G69" s="39" t="s">
        <v>75</v>
      </c>
      <c r="H69" s="40">
        <v>7.15</v>
      </c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</row>
    <row r="70" spans="1:21" s="45" customFormat="1">
      <c r="A70" s="37">
        <f>MAX($A$11:A69)+1</f>
        <v>60</v>
      </c>
      <c r="B70" s="46" t="s">
        <v>438</v>
      </c>
      <c r="C70" s="248">
        <v>1</v>
      </c>
      <c r="D70" s="248" t="s">
        <v>292</v>
      </c>
      <c r="E70" s="38" t="s">
        <v>463</v>
      </c>
      <c r="F70" s="38" t="s">
        <v>234</v>
      </c>
      <c r="G70" s="39" t="s">
        <v>40</v>
      </c>
      <c r="H70" s="40">
        <v>80.180000000000007</v>
      </c>
      <c r="I70" s="39">
        <v>5</v>
      </c>
      <c r="J70" s="41">
        <v>187.75</v>
      </c>
      <c r="K70" s="42"/>
      <c r="L70" s="43">
        <f t="shared" si="0"/>
        <v>15053.795000000002</v>
      </c>
      <c r="M70" s="43">
        <f t="shared" si="1"/>
        <v>0</v>
      </c>
      <c r="N70" s="44">
        <f t="shared" si="2"/>
        <v>0</v>
      </c>
      <c r="O70" s="43">
        <f t="shared" ref="O70" si="59">ROUND(M70*SVS_UR_1_1,2)</f>
        <v>0</v>
      </c>
      <c r="P70" s="41">
        <f t="shared" si="9"/>
        <v>1</v>
      </c>
      <c r="Q70" s="42"/>
      <c r="R70" s="43">
        <f t="shared" si="5"/>
        <v>80.180000000000007</v>
      </c>
      <c r="S70" s="43">
        <f t="shared" si="6"/>
        <v>0</v>
      </c>
      <c r="T70" s="44">
        <f t="shared" si="7"/>
        <v>0</v>
      </c>
      <c r="U70" s="43" cm="1">
        <f t="array" ref="U70">ROUND(S70*SVS_GrR_1_1,2)</f>
        <v>0</v>
      </c>
    </row>
    <row r="71" spans="1:21" s="45" customFormat="1">
      <c r="A71" s="37">
        <f>MAX($A$11:A70)+1</f>
        <v>61</v>
      </c>
      <c r="B71" s="46" t="s">
        <v>438</v>
      </c>
      <c r="C71" s="248">
        <v>1</v>
      </c>
      <c r="D71" s="248" t="s">
        <v>181</v>
      </c>
      <c r="E71" s="38" t="s">
        <v>365</v>
      </c>
      <c r="F71" s="38" t="s">
        <v>234</v>
      </c>
      <c r="G71" s="39" t="s">
        <v>65</v>
      </c>
      <c r="H71" s="40">
        <v>63.93</v>
      </c>
      <c r="I71" s="39">
        <v>3</v>
      </c>
      <c r="J71" s="41">
        <v>112.65</v>
      </c>
      <c r="K71" s="42"/>
      <c r="L71" s="43">
        <f t="shared" si="0"/>
        <v>7201.7145</v>
      </c>
      <c r="M71" s="43">
        <f t="shared" si="1"/>
        <v>0</v>
      </c>
      <c r="N71" s="44">
        <f t="shared" si="2"/>
        <v>0</v>
      </c>
      <c r="O71" s="43">
        <f t="shared" ref="O71" si="60">ROUND(M71*SVS_UR_1_1,2)</f>
        <v>0</v>
      </c>
      <c r="P71" s="41">
        <f t="shared" si="9"/>
        <v>1</v>
      </c>
      <c r="Q71" s="42"/>
      <c r="R71" s="43">
        <f t="shared" si="5"/>
        <v>63.93</v>
      </c>
      <c r="S71" s="43">
        <f t="shared" si="6"/>
        <v>0</v>
      </c>
      <c r="T71" s="44">
        <f t="shared" si="7"/>
        <v>0</v>
      </c>
      <c r="U71" s="43" cm="1">
        <f t="array" ref="U71">ROUND(S71*SVS_GrR_1_1,2)</f>
        <v>0</v>
      </c>
    </row>
    <row r="72" spans="1:21" s="45" customFormat="1">
      <c r="A72" s="37">
        <f>MAX($A$11:A71)+1</f>
        <v>62</v>
      </c>
      <c r="B72" s="46" t="s">
        <v>438</v>
      </c>
      <c r="C72" s="248">
        <v>1</v>
      </c>
      <c r="D72" s="248" t="s">
        <v>180</v>
      </c>
      <c r="E72" s="38" t="s">
        <v>365</v>
      </c>
      <c r="F72" s="38" t="s">
        <v>234</v>
      </c>
      <c r="G72" s="39" t="s">
        <v>65</v>
      </c>
      <c r="H72" s="40">
        <v>64</v>
      </c>
      <c r="I72" s="39">
        <v>3</v>
      </c>
      <c r="J72" s="41">
        <v>112.65</v>
      </c>
      <c r="K72" s="42"/>
      <c r="L72" s="43">
        <f t="shared" si="0"/>
        <v>7209.6</v>
      </c>
      <c r="M72" s="43">
        <f t="shared" si="1"/>
        <v>0</v>
      </c>
      <c r="N72" s="44">
        <f t="shared" si="2"/>
        <v>0</v>
      </c>
      <c r="O72" s="43">
        <f t="shared" ref="O72" si="61">ROUND(M72*SVS_UR_1_1,2)</f>
        <v>0</v>
      </c>
      <c r="P72" s="41">
        <f t="shared" si="9"/>
        <v>1</v>
      </c>
      <c r="Q72" s="42"/>
      <c r="R72" s="43">
        <f t="shared" si="5"/>
        <v>64</v>
      </c>
      <c r="S72" s="43">
        <f t="shared" si="6"/>
        <v>0</v>
      </c>
      <c r="T72" s="44">
        <f t="shared" si="7"/>
        <v>0</v>
      </c>
      <c r="U72" s="43" cm="1">
        <f t="array" ref="U72">ROUND(S72*SVS_GrR_1_1,2)</f>
        <v>0</v>
      </c>
    </row>
    <row r="73" spans="1:21" s="45" customFormat="1">
      <c r="A73" s="37">
        <f>MAX($A$11:A72)+1</f>
        <v>63</v>
      </c>
      <c r="B73" s="46" t="s">
        <v>438</v>
      </c>
      <c r="C73" s="248">
        <v>1</v>
      </c>
      <c r="D73" s="248" t="s">
        <v>293</v>
      </c>
      <c r="E73" s="38" t="s">
        <v>212</v>
      </c>
      <c r="F73" s="38" t="s">
        <v>441</v>
      </c>
      <c r="G73" s="39" t="s">
        <v>83</v>
      </c>
      <c r="H73" s="40">
        <v>18.23</v>
      </c>
      <c r="I73" s="39">
        <v>3</v>
      </c>
      <c r="J73" s="41">
        <v>112.65</v>
      </c>
      <c r="K73" s="42"/>
      <c r="L73" s="43">
        <f t="shared" si="0"/>
        <v>2053.6095</v>
      </c>
      <c r="M73" s="43">
        <f t="shared" si="1"/>
        <v>0</v>
      </c>
      <c r="N73" s="44">
        <f t="shared" si="2"/>
        <v>0</v>
      </c>
      <c r="O73" s="43">
        <f t="shared" ref="O73" si="62">ROUND(M73*SVS_UR_1_1,2)</f>
        <v>0</v>
      </c>
      <c r="P73" s="41">
        <f t="shared" si="9"/>
        <v>1</v>
      </c>
      <c r="Q73" s="42"/>
      <c r="R73" s="43">
        <f t="shared" si="5"/>
        <v>18.23</v>
      </c>
      <c r="S73" s="43">
        <f t="shared" si="6"/>
        <v>0</v>
      </c>
      <c r="T73" s="44">
        <f t="shared" si="7"/>
        <v>0</v>
      </c>
      <c r="U73" s="43" cm="1">
        <f t="array" ref="U73">ROUND(S73*SVS_GrR_1_1,2)</f>
        <v>0</v>
      </c>
    </row>
    <row r="74" spans="1:21" s="45" customFormat="1">
      <c r="A74" s="37">
        <f>MAX($A$11:A73)+1</f>
        <v>64</v>
      </c>
      <c r="B74" s="46" t="s">
        <v>438</v>
      </c>
      <c r="C74" s="248">
        <v>1</v>
      </c>
      <c r="D74" s="248" t="s">
        <v>294</v>
      </c>
      <c r="E74" s="38" t="s">
        <v>365</v>
      </c>
      <c r="F74" s="38" t="s">
        <v>234</v>
      </c>
      <c r="G74" s="39" t="s">
        <v>65</v>
      </c>
      <c r="H74" s="40">
        <v>63.93</v>
      </c>
      <c r="I74" s="39">
        <v>3</v>
      </c>
      <c r="J74" s="41">
        <v>112.65</v>
      </c>
      <c r="K74" s="42"/>
      <c r="L74" s="43">
        <f t="shared" si="0"/>
        <v>7201.7145</v>
      </c>
      <c r="M74" s="43">
        <f t="shared" si="1"/>
        <v>0</v>
      </c>
      <c r="N74" s="44">
        <f t="shared" si="2"/>
        <v>0</v>
      </c>
      <c r="O74" s="43">
        <f t="shared" ref="O74" si="63">ROUND(M74*SVS_UR_1_1,2)</f>
        <v>0</v>
      </c>
      <c r="P74" s="41">
        <f t="shared" si="9"/>
        <v>1</v>
      </c>
      <c r="Q74" s="42"/>
      <c r="R74" s="43">
        <f t="shared" si="5"/>
        <v>63.93</v>
      </c>
      <c r="S74" s="43">
        <f t="shared" si="6"/>
        <v>0</v>
      </c>
      <c r="T74" s="44">
        <f t="shared" si="7"/>
        <v>0</v>
      </c>
      <c r="U74" s="43" cm="1">
        <f t="array" ref="U74">ROUND(S74*SVS_GrR_1_1,2)</f>
        <v>0</v>
      </c>
    </row>
    <row r="75" spans="1:21" s="45" customFormat="1">
      <c r="A75" s="37">
        <f>MAX($A$11:A74)+1</f>
        <v>65</v>
      </c>
      <c r="B75" s="46" t="s">
        <v>438</v>
      </c>
      <c r="C75" s="248">
        <v>1</v>
      </c>
      <c r="D75" s="248" t="s">
        <v>266</v>
      </c>
      <c r="E75" s="38" t="s">
        <v>365</v>
      </c>
      <c r="F75" s="38" t="s">
        <v>234</v>
      </c>
      <c r="G75" s="39" t="s">
        <v>65</v>
      </c>
      <c r="H75" s="40">
        <v>64.349999999999994</v>
      </c>
      <c r="I75" s="39">
        <v>3</v>
      </c>
      <c r="J75" s="41">
        <v>112.65</v>
      </c>
      <c r="K75" s="42"/>
      <c r="L75" s="43">
        <f t="shared" ref="L75:L138" si="64">H75*J75</f>
        <v>7249.0275000000001</v>
      </c>
      <c r="M75" s="43">
        <f t="shared" ref="M75:M138" si="65">IFERROR(L75/K75,0)</f>
        <v>0</v>
      </c>
      <c r="N75" s="44">
        <f t="shared" ref="N75:N138" si="66">IF(O75&gt;0,O75/J75,0)</f>
        <v>0</v>
      </c>
      <c r="O75" s="43">
        <f t="shared" ref="O75" si="67">ROUND(M75*SVS_UR_1_1,2)</f>
        <v>0</v>
      </c>
      <c r="P75" s="41">
        <f t="shared" si="9"/>
        <v>1</v>
      </c>
      <c r="Q75" s="42"/>
      <c r="R75" s="43">
        <f t="shared" ref="R75:R138" si="68">H75*P75</f>
        <v>64.349999999999994</v>
      </c>
      <c r="S75" s="43">
        <f t="shared" ref="S75:S138" si="69">IFERROR(R75/Q75,0)</f>
        <v>0</v>
      </c>
      <c r="T75" s="44">
        <f t="shared" ref="T75:T138" si="70">IF(U75&gt;0,U75/P75,0)</f>
        <v>0</v>
      </c>
      <c r="U75" s="43" cm="1">
        <f t="array" ref="U75">ROUND(S75*SVS_GrR_1_1,2)</f>
        <v>0</v>
      </c>
    </row>
    <row r="76" spans="1:21" s="45" customFormat="1">
      <c r="A76" s="37">
        <f>MAX($A$11:A75)+1</f>
        <v>66</v>
      </c>
      <c r="B76" s="46" t="s">
        <v>438</v>
      </c>
      <c r="C76" s="248">
        <v>1</v>
      </c>
      <c r="D76" s="248" t="s">
        <v>267</v>
      </c>
      <c r="E76" s="38" t="s">
        <v>365</v>
      </c>
      <c r="F76" s="38" t="s">
        <v>234</v>
      </c>
      <c r="G76" s="39" t="s">
        <v>65</v>
      </c>
      <c r="H76" s="40">
        <v>64.349999999999994</v>
      </c>
      <c r="I76" s="39">
        <v>3</v>
      </c>
      <c r="J76" s="41">
        <v>112.65</v>
      </c>
      <c r="K76" s="42"/>
      <c r="L76" s="43">
        <f t="shared" si="64"/>
        <v>7249.0275000000001</v>
      </c>
      <c r="M76" s="43">
        <f t="shared" si="65"/>
        <v>0</v>
      </c>
      <c r="N76" s="44">
        <f t="shared" si="66"/>
        <v>0</v>
      </c>
      <c r="O76" s="43">
        <f t="shared" ref="O76" si="71">ROUND(M76*SVS_UR_1_1,2)</f>
        <v>0</v>
      </c>
      <c r="P76" s="41">
        <f t="shared" si="9"/>
        <v>1</v>
      </c>
      <c r="Q76" s="42"/>
      <c r="R76" s="43">
        <f t="shared" si="68"/>
        <v>64.349999999999994</v>
      </c>
      <c r="S76" s="43">
        <f t="shared" si="69"/>
        <v>0</v>
      </c>
      <c r="T76" s="44">
        <f t="shared" si="70"/>
        <v>0</v>
      </c>
      <c r="U76" s="43" cm="1">
        <f t="array" ref="U76">ROUND(S76*SVS_GrR_1_1,2)</f>
        <v>0</v>
      </c>
    </row>
    <row r="77" spans="1:21" s="45" customFormat="1">
      <c r="A77" s="37">
        <f>MAX($A$11:A76)+1</f>
        <v>67</v>
      </c>
      <c r="B77" s="46" t="s">
        <v>438</v>
      </c>
      <c r="C77" s="248">
        <v>1</v>
      </c>
      <c r="D77" s="248" t="s">
        <v>268</v>
      </c>
      <c r="E77" s="38" t="s">
        <v>365</v>
      </c>
      <c r="F77" s="38" t="s">
        <v>234</v>
      </c>
      <c r="G77" s="39" t="s">
        <v>65</v>
      </c>
      <c r="H77" s="40">
        <v>64.290000000000006</v>
      </c>
      <c r="I77" s="39">
        <v>3</v>
      </c>
      <c r="J77" s="41">
        <v>112.65</v>
      </c>
      <c r="K77" s="42"/>
      <c r="L77" s="43">
        <f t="shared" si="64"/>
        <v>7242.268500000001</v>
      </c>
      <c r="M77" s="43">
        <f t="shared" si="65"/>
        <v>0</v>
      </c>
      <c r="N77" s="44">
        <f t="shared" si="66"/>
        <v>0</v>
      </c>
      <c r="O77" s="43">
        <f t="shared" ref="O77" si="72">ROUND(M77*SVS_UR_1_1,2)</f>
        <v>0</v>
      </c>
      <c r="P77" s="41">
        <f t="shared" ref="P77:P139" si="73">IF(I77&gt;=1,1,0)</f>
        <v>1</v>
      </c>
      <c r="Q77" s="42"/>
      <c r="R77" s="43">
        <f t="shared" si="68"/>
        <v>64.290000000000006</v>
      </c>
      <c r="S77" s="43">
        <f t="shared" si="69"/>
        <v>0</v>
      </c>
      <c r="T77" s="44">
        <f t="shared" si="70"/>
        <v>0</v>
      </c>
      <c r="U77" s="43" cm="1">
        <f t="array" ref="U77">ROUND(S77*SVS_GrR_1_1,2)</f>
        <v>0</v>
      </c>
    </row>
    <row r="78" spans="1:21" s="45" customFormat="1">
      <c r="A78" s="37">
        <f>MAX($A$11:A77)+1</f>
        <v>68</v>
      </c>
      <c r="B78" s="46" t="s">
        <v>438</v>
      </c>
      <c r="C78" s="248">
        <v>1</v>
      </c>
      <c r="D78" s="248" t="s">
        <v>269</v>
      </c>
      <c r="E78" s="38" t="s">
        <v>365</v>
      </c>
      <c r="F78" s="38" t="s">
        <v>234</v>
      </c>
      <c r="G78" s="39" t="s">
        <v>65</v>
      </c>
      <c r="H78" s="40">
        <v>81.42</v>
      </c>
      <c r="I78" s="39">
        <v>3</v>
      </c>
      <c r="J78" s="41">
        <v>112.65</v>
      </c>
      <c r="K78" s="42"/>
      <c r="L78" s="43">
        <f t="shared" si="64"/>
        <v>9171.9630000000016</v>
      </c>
      <c r="M78" s="43">
        <f t="shared" si="65"/>
        <v>0</v>
      </c>
      <c r="N78" s="44">
        <f t="shared" si="66"/>
        <v>0</v>
      </c>
      <c r="O78" s="43">
        <f t="shared" ref="O78" si="74">ROUND(M78*SVS_UR_1_1,2)</f>
        <v>0</v>
      </c>
      <c r="P78" s="41">
        <f t="shared" si="73"/>
        <v>1</v>
      </c>
      <c r="Q78" s="42"/>
      <c r="R78" s="43">
        <f t="shared" si="68"/>
        <v>81.42</v>
      </c>
      <c r="S78" s="43">
        <f t="shared" si="69"/>
        <v>0</v>
      </c>
      <c r="T78" s="44">
        <f t="shared" si="70"/>
        <v>0</v>
      </c>
      <c r="U78" s="43" cm="1">
        <f t="array" ref="U78">ROUND(S78*SVS_GrR_1_1,2)</f>
        <v>0</v>
      </c>
    </row>
    <row r="79" spans="1:21" s="45" customFormat="1">
      <c r="A79" s="37">
        <f>MAX($A$11:A78)+1</f>
        <v>69</v>
      </c>
      <c r="B79" s="46" t="s">
        <v>438</v>
      </c>
      <c r="C79" s="248">
        <v>1</v>
      </c>
      <c r="D79" s="248" t="s">
        <v>270</v>
      </c>
      <c r="E79" s="38" t="s">
        <v>365</v>
      </c>
      <c r="F79" s="38" t="s">
        <v>234</v>
      </c>
      <c r="G79" s="39" t="s">
        <v>65</v>
      </c>
      <c r="H79" s="40">
        <v>63.12</v>
      </c>
      <c r="I79" s="39">
        <v>3</v>
      </c>
      <c r="J79" s="41">
        <v>112.65</v>
      </c>
      <c r="K79" s="42"/>
      <c r="L79" s="43">
        <f t="shared" si="64"/>
        <v>7110.4679999999998</v>
      </c>
      <c r="M79" s="43">
        <f t="shared" si="65"/>
        <v>0</v>
      </c>
      <c r="N79" s="44">
        <f t="shared" si="66"/>
        <v>0</v>
      </c>
      <c r="O79" s="43">
        <f t="shared" ref="O79" si="75">ROUND(M79*SVS_UR_1_1,2)</f>
        <v>0</v>
      </c>
      <c r="P79" s="41">
        <f t="shared" si="73"/>
        <v>1</v>
      </c>
      <c r="Q79" s="42"/>
      <c r="R79" s="43">
        <f t="shared" si="68"/>
        <v>63.12</v>
      </c>
      <c r="S79" s="43">
        <f t="shared" si="69"/>
        <v>0</v>
      </c>
      <c r="T79" s="44">
        <f t="shared" si="70"/>
        <v>0</v>
      </c>
      <c r="U79" s="43" cm="1">
        <f t="array" ref="U79">ROUND(S79*SVS_GrR_1_1,2)</f>
        <v>0</v>
      </c>
    </row>
    <row r="80" spans="1:21" s="45" customFormat="1">
      <c r="A80" s="37">
        <f>MAX($A$11:A79)+1</f>
        <v>70</v>
      </c>
      <c r="B80" s="46" t="s">
        <v>438</v>
      </c>
      <c r="C80" s="248">
        <v>1</v>
      </c>
      <c r="D80" s="248" t="s">
        <v>271</v>
      </c>
      <c r="E80" s="38" t="s">
        <v>365</v>
      </c>
      <c r="F80" s="38" t="s">
        <v>234</v>
      </c>
      <c r="G80" s="39" t="s">
        <v>65</v>
      </c>
      <c r="H80" s="40">
        <v>81.23</v>
      </c>
      <c r="I80" s="39">
        <v>3</v>
      </c>
      <c r="J80" s="41">
        <v>112.65</v>
      </c>
      <c r="K80" s="42"/>
      <c r="L80" s="43">
        <f t="shared" si="64"/>
        <v>9150.5595000000012</v>
      </c>
      <c r="M80" s="43">
        <f t="shared" si="65"/>
        <v>0</v>
      </c>
      <c r="N80" s="44">
        <f t="shared" si="66"/>
        <v>0</v>
      </c>
      <c r="O80" s="43">
        <f t="shared" ref="O80" si="76">ROUND(M80*SVS_UR_1_1,2)</f>
        <v>0</v>
      </c>
      <c r="P80" s="41">
        <f t="shared" si="73"/>
        <v>1</v>
      </c>
      <c r="Q80" s="42"/>
      <c r="R80" s="43">
        <f t="shared" si="68"/>
        <v>81.23</v>
      </c>
      <c r="S80" s="43">
        <f t="shared" si="69"/>
        <v>0</v>
      </c>
      <c r="T80" s="44">
        <f t="shared" si="70"/>
        <v>0</v>
      </c>
      <c r="U80" s="43" cm="1">
        <f t="array" ref="U80">ROUND(S80*SVS_GrR_1_1,2)</f>
        <v>0</v>
      </c>
    </row>
    <row r="81" spans="1:21" s="45" customFormat="1">
      <c r="A81" s="37">
        <f>MAX($A$11:A80)+1</f>
        <v>71</v>
      </c>
      <c r="B81" s="46" t="s">
        <v>438</v>
      </c>
      <c r="C81" s="248">
        <v>1</v>
      </c>
      <c r="D81" s="248" t="s">
        <v>272</v>
      </c>
      <c r="E81" s="38" t="s">
        <v>365</v>
      </c>
      <c r="F81" s="38" t="s">
        <v>234</v>
      </c>
      <c r="G81" s="39" t="s">
        <v>65</v>
      </c>
      <c r="H81" s="40">
        <v>64.290000000000006</v>
      </c>
      <c r="I81" s="39">
        <v>3</v>
      </c>
      <c r="J81" s="41">
        <v>112.65</v>
      </c>
      <c r="K81" s="42"/>
      <c r="L81" s="43">
        <f t="shared" si="64"/>
        <v>7242.268500000001</v>
      </c>
      <c r="M81" s="43">
        <f t="shared" si="65"/>
        <v>0</v>
      </c>
      <c r="N81" s="44">
        <f t="shared" si="66"/>
        <v>0</v>
      </c>
      <c r="O81" s="43">
        <f t="shared" ref="O81" si="77">ROUND(M81*SVS_UR_1_1,2)</f>
        <v>0</v>
      </c>
      <c r="P81" s="41">
        <f t="shared" si="73"/>
        <v>1</v>
      </c>
      <c r="Q81" s="42"/>
      <c r="R81" s="43">
        <f t="shared" si="68"/>
        <v>64.290000000000006</v>
      </c>
      <c r="S81" s="43">
        <f t="shared" si="69"/>
        <v>0</v>
      </c>
      <c r="T81" s="44">
        <f t="shared" si="70"/>
        <v>0</v>
      </c>
      <c r="U81" s="43" cm="1">
        <f t="array" ref="U81">ROUND(S81*SVS_GrR_1_1,2)</f>
        <v>0</v>
      </c>
    </row>
    <row r="82" spans="1:21" s="45" customFormat="1">
      <c r="A82" s="37">
        <f>MAX($A$11:A81)+1</f>
        <v>72</v>
      </c>
      <c r="B82" s="46" t="s">
        <v>438</v>
      </c>
      <c r="C82" s="248">
        <v>1</v>
      </c>
      <c r="D82" s="248" t="s">
        <v>273</v>
      </c>
      <c r="E82" s="38" t="s">
        <v>365</v>
      </c>
      <c r="F82" s="38" t="s">
        <v>234</v>
      </c>
      <c r="G82" s="39" t="s">
        <v>65</v>
      </c>
      <c r="H82" s="40">
        <v>64</v>
      </c>
      <c r="I82" s="39">
        <v>3</v>
      </c>
      <c r="J82" s="41">
        <v>112.65</v>
      </c>
      <c r="K82" s="42"/>
      <c r="L82" s="43">
        <f t="shared" si="64"/>
        <v>7209.6</v>
      </c>
      <c r="M82" s="43">
        <f t="shared" si="65"/>
        <v>0</v>
      </c>
      <c r="N82" s="44">
        <f t="shared" si="66"/>
        <v>0</v>
      </c>
      <c r="O82" s="43">
        <f t="shared" ref="O82" si="78">ROUND(M82*SVS_UR_1_1,2)</f>
        <v>0</v>
      </c>
      <c r="P82" s="41">
        <f t="shared" si="73"/>
        <v>1</v>
      </c>
      <c r="Q82" s="42"/>
      <c r="R82" s="43">
        <f t="shared" si="68"/>
        <v>64</v>
      </c>
      <c r="S82" s="43">
        <f t="shared" si="69"/>
        <v>0</v>
      </c>
      <c r="T82" s="44">
        <f t="shared" si="70"/>
        <v>0</v>
      </c>
      <c r="U82" s="43" cm="1">
        <f t="array" ref="U82">ROUND(S82*SVS_GrR_1_1,2)</f>
        <v>0</v>
      </c>
    </row>
    <row r="83" spans="1:21" s="45" customFormat="1">
      <c r="A83" s="37">
        <f>MAX($A$11:A82)+1</f>
        <v>73</v>
      </c>
      <c r="B83" s="46" t="s">
        <v>438</v>
      </c>
      <c r="C83" s="248">
        <v>1</v>
      </c>
      <c r="D83" s="248" t="s">
        <v>289</v>
      </c>
      <c r="E83" s="38" t="s">
        <v>208</v>
      </c>
      <c r="F83" s="38" t="s">
        <v>441</v>
      </c>
      <c r="G83" s="39" t="s">
        <v>83</v>
      </c>
      <c r="H83" s="40">
        <v>18.32</v>
      </c>
      <c r="I83" s="39">
        <v>3</v>
      </c>
      <c r="J83" s="41">
        <v>112.65</v>
      </c>
      <c r="K83" s="42"/>
      <c r="L83" s="43">
        <f t="shared" si="64"/>
        <v>2063.748</v>
      </c>
      <c r="M83" s="43">
        <f t="shared" si="65"/>
        <v>0</v>
      </c>
      <c r="N83" s="44">
        <f t="shared" si="66"/>
        <v>0</v>
      </c>
      <c r="O83" s="43">
        <f t="shared" ref="O83" si="79">ROUND(M83*SVS_UR_1_1,2)</f>
        <v>0</v>
      </c>
      <c r="P83" s="41">
        <f t="shared" si="73"/>
        <v>1</v>
      </c>
      <c r="Q83" s="42"/>
      <c r="R83" s="43">
        <f t="shared" si="68"/>
        <v>18.32</v>
      </c>
      <c r="S83" s="43">
        <f t="shared" si="69"/>
        <v>0</v>
      </c>
      <c r="T83" s="44">
        <f t="shared" si="70"/>
        <v>0</v>
      </c>
      <c r="U83" s="43" cm="1">
        <f t="array" ref="U83">ROUND(S83*SVS_GrR_1_1,2)</f>
        <v>0</v>
      </c>
    </row>
    <row r="84" spans="1:21" s="45" customFormat="1">
      <c r="A84" s="37">
        <f>MAX($A$11:A83)+1</f>
        <v>74</v>
      </c>
      <c r="B84" s="46" t="s">
        <v>438</v>
      </c>
      <c r="C84" s="248">
        <v>1</v>
      </c>
      <c r="D84" s="248" t="s">
        <v>274</v>
      </c>
      <c r="E84" s="38" t="s">
        <v>365</v>
      </c>
      <c r="F84" s="38" t="s">
        <v>234</v>
      </c>
      <c r="G84" s="39" t="s">
        <v>65</v>
      </c>
      <c r="H84" s="40">
        <v>64</v>
      </c>
      <c r="I84" s="39">
        <v>3</v>
      </c>
      <c r="J84" s="41">
        <v>112.65</v>
      </c>
      <c r="K84" s="42"/>
      <c r="L84" s="43">
        <f t="shared" si="64"/>
        <v>7209.6</v>
      </c>
      <c r="M84" s="43">
        <f t="shared" si="65"/>
        <v>0</v>
      </c>
      <c r="N84" s="44">
        <f t="shared" si="66"/>
        <v>0</v>
      </c>
      <c r="O84" s="43">
        <f t="shared" ref="O84" si="80">ROUND(M84*SVS_UR_1_1,2)</f>
        <v>0</v>
      </c>
      <c r="P84" s="41">
        <f t="shared" si="73"/>
        <v>1</v>
      </c>
      <c r="Q84" s="42"/>
      <c r="R84" s="43">
        <f t="shared" si="68"/>
        <v>64</v>
      </c>
      <c r="S84" s="43">
        <f t="shared" si="69"/>
        <v>0</v>
      </c>
      <c r="T84" s="44">
        <f t="shared" si="70"/>
        <v>0</v>
      </c>
      <c r="U84" s="43" cm="1">
        <f t="array" ref="U84">ROUND(S84*SVS_GrR_1_1,2)</f>
        <v>0</v>
      </c>
    </row>
    <row r="85" spans="1:21" s="45" customFormat="1">
      <c r="A85" s="37">
        <f>MAX($A$11:A84)+1</f>
        <v>75</v>
      </c>
      <c r="B85" s="46" t="s">
        <v>438</v>
      </c>
      <c r="C85" s="248">
        <v>1</v>
      </c>
      <c r="D85" s="248" t="s">
        <v>275</v>
      </c>
      <c r="E85" s="38" t="s">
        <v>365</v>
      </c>
      <c r="F85" s="38" t="s">
        <v>234</v>
      </c>
      <c r="G85" s="39" t="s">
        <v>65</v>
      </c>
      <c r="H85" s="40">
        <v>64.290000000000006</v>
      </c>
      <c r="I85" s="39">
        <v>3</v>
      </c>
      <c r="J85" s="41">
        <v>112.65</v>
      </c>
      <c r="K85" s="42"/>
      <c r="L85" s="43">
        <f t="shared" si="64"/>
        <v>7242.268500000001</v>
      </c>
      <c r="M85" s="43">
        <f t="shared" si="65"/>
        <v>0</v>
      </c>
      <c r="N85" s="44">
        <f t="shared" si="66"/>
        <v>0</v>
      </c>
      <c r="O85" s="43">
        <f t="shared" ref="O85" si="81">ROUND(M85*SVS_UR_1_1,2)</f>
        <v>0</v>
      </c>
      <c r="P85" s="41">
        <f t="shared" si="73"/>
        <v>1</v>
      </c>
      <c r="Q85" s="42"/>
      <c r="R85" s="43">
        <f t="shared" si="68"/>
        <v>64.290000000000006</v>
      </c>
      <c r="S85" s="43">
        <f t="shared" si="69"/>
        <v>0</v>
      </c>
      <c r="T85" s="44">
        <f t="shared" si="70"/>
        <v>0</v>
      </c>
      <c r="U85" s="43" cm="1">
        <f t="array" ref="U85">ROUND(S85*SVS_GrR_1_1,2)</f>
        <v>0</v>
      </c>
    </row>
    <row r="86" spans="1:21" s="45" customFormat="1">
      <c r="A86" s="37">
        <f>MAX($A$11:A85)+1</f>
        <v>76</v>
      </c>
      <c r="B86" s="46" t="s">
        <v>438</v>
      </c>
      <c r="C86" s="248">
        <v>1</v>
      </c>
      <c r="D86" s="248" t="s">
        <v>276</v>
      </c>
      <c r="E86" s="38" t="s">
        <v>365</v>
      </c>
      <c r="F86" s="38" t="s">
        <v>234</v>
      </c>
      <c r="G86" s="39" t="s">
        <v>65</v>
      </c>
      <c r="H86" s="40">
        <v>64.349999999999994</v>
      </c>
      <c r="I86" s="39">
        <v>3</v>
      </c>
      <c r="J86" s="41">
        <v>112.65</v>
      </c>
      <c r="K86" s="42"/>
      <c r="L86" s="43">
        <f t="shared" si="64"/>
        <v>7249.0275000000001</v>
      </c>
      <c r="M86" s="43">
        <f t="shared" si="65"/>
        <v>0</v>
      </c>
      <c r="N86" s="44">
        <f t="shared" si="66"/>
        <v>0</v>
      </c>
      <c r="O86" s="43">
        <f t="shared" ref="O86" si="82">ROUND(M86*SVS_UR_1_1,2)</f>
        <v>0</v>
      </c>
      <c r="P86" s="41">
        <f t="shared" si="73"/>
        <v>1</v>
      </c>
      <c r="Q86" s="42"/>
      <c r="R86" s="43">
        <f t="shared" si="68"/>
        <v>64.349999999999994</v>
      </c>
      <c r="S86" s="43">
        <f t="shared" si="69"/>
        <v>0</v>
      </c>
      <c r="T86" s="44">
        <f t="shared" si="70"/>
        <v>0</v>
      </c>
      <c r="U86" s="43" cm="1">
        <f t="array" ref="U86">ROUND(S86*SVS_GrR_1_1,2)</f>
        <v>0</v>
      </c>
    </row>
    <row r="87" spans="1:21" s="45" customFormat="1">
      <c r="A87" s="37">
        <f>MAX($A$11:A86)+1</f>
        <v>77</v>
      </c>
      <c r="B87" s="46" t="s">
        <v>438</v>
      </c>
      <c r="C87" s="248">
        <v>1</v>
      </c>
      <c r="D87" s="248" t="s">
        <v>277</v>
      </c>
      <c r="E87" s="38" t="s">
        <v>365</v>
      </c>
      <c r="F87" s="38" t="s">
        <v>234</v>
      </c>
      <c r="G87" s="39" t="s">
        <v>65</v>
      </c>
      <c r="H87" s="40">
        <v>63.93</v>
      </c>
      <c r="I87" s="39">
        <v>3</v>
      </c>
      <c r="J87" s="41">
        <v>112.65</v>
      </c>
      <c r="K87" s="42"/>
      <c r="L87" s="43">
        <f t="shared" si="64"/>
        <v>7201.7145</v>
      </c>
      <c r="M87" s="43">
        <f t="shared" si="65"/>
        <v>0</v>
      </c>
      <c r="N87" s="44">
        <f t="shared" si="66"/>
        <v>0</v>
      </c>
      <c r="O87" s="43">
        <f t="shared" ref="O87" si="83">ROUND(M87*SVS_UR_1_1,2)</f>
        <v>0</v>
      </c>
      <c r="P87" s="41">
        <f t="shared" si="73"/>
        <v>1</v>
      </c>
      <c r="Q87" s="42"/>
      <c r="R87" s="43">
        <f t="shared" si="68"/>
        <v>63.93</v>
      </c>
      <c r="S87" s="43">
        <f t="shared" si="69"/>
        <v>0</v>
      </c>
      <c r="T87" s="44">
        <f t="shared" si="70"/>
        <v>0</v>
      </c>
      <c r="U87" s="43" cm="1">
        <f t="array" ref="U87">ROUND(S87*SVS_GrR_1_1,2)</f>
        <v>0</v>
      </c>
    </row>
    <row r="88" spans="1:21" s="45" customFormat="1">
      <c r="A88" s="37">
        <f>MAX($A$11:A87)+1</f>
        <v>78</v>
      </c>
      <c r="B88" s="46" t="s">
        <v>438</v>
      </c>
      <c r="C88" s="248">
        <v>-1</v>
      </c>
      <c r="D88" s="248"/>
      <c r="E88" s="38" t="s">
        <v>464</v>
      </c>
      <c r="F88" s="38" t="s">
        <v>74</v>
      </c>
      <c r="G88" s="39" t="s">
        <v>75</v>
      </c>
      <c r="H88" s="40">
        <v>1.95</v>
      </c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</row>
    <row r="89" spans="1:21" s="45" customFormat="1">
      <c r="A89" s="37">
        <f>MAX($A$11:A88)+1</f>
        <v>79</v>
      </c>
      <c r="B89" s="46" t="s">
        <v>438</v>
      </c>
      <c r="C89" s="248">
        <v>-1</v>
      </c>
      <c r="D89" s="248"/>
      <c r="E89" s="38" t="s">
        <v>84</v>
      </c>
      <c r="F89" s="38" t="s">
        <v>465</v>
      </c>
      <c r="G89" s="39" t="s">
        <v>83</v>
      </c>
      <c r="H89" s="40">
        <v>8.1199999999999992</v>
      </c>
      <c r="I89" s="39">
        <v>3</v>
      </c>
      <c r="J89" s="41">
        <v>112.65</v>
      </c>
      <c r="K89" s="42"/>
      <c r="L89" s="43">
        <f t="shared" si="64"/>
        <v>914.71799999999996</v>
      </c>
      <c r="M89" s="43">
        <f t="shared" si="65"/>
        <v>0</v>
      </c>
      <c r="N89" s="44">
        <f t="shared" si="66"/>
        <v>0</v>
      </c>
      <c r="O89" s="43">
        <f t="shared" ref="O89" si="84">ROUND(M89*SVS_UR_1_1,2)</f>
        <v>0</v>
      </c>
      <c r="P89" s="41">
        <f t="shared" si="73"/>
        <v>1</v>
      </c>
      <c r="Q89" s="42"/>
      <c r="R89" s="43">
        <f t="shared" si="68"/>
        <v>8.1199999999999992</v>
      </c>
      <c r="S89" s="43">
        <f t="shared" si="69"/>
        <v>0</v>
      </c>
      <c r="T89" s="44">
        <f t="shared" si="70"/>
        <v>0</v>
      </c>
      <c r="U89" s="43" cm="1">
        <f t="array" ref="U89">ROUND(S89*SVS_GrR_1_1,2)</f>
        <v>0</v>
      </c>
    </row>
    <row r="90" spans="1:21" s="45" customFormat="1">
      <c r="A90" s="37">
        <f>MAX($A$11:A89)+1</f>
        <v>80</v>
      </c>
      <c r="B90" s="46" t="s">
        <v>438</v>
      </c>
      <c r="C90" s="248">
        <v>-1</v>
      </c>
      <c r="D90" s="248" t="s">
        <v>466</v>
      </c>
      <c r="E90" s="38" t="s">
        <v>467</v>
      </c>
      <c r="F90" s="38" t="s">
        <v>468</v>
      </c>
      <c r="G90" s="39" t="s">
        <v>42</v>
      </c>
      <c r="H90" s="40">
        <v>19.25</v>
      </c>
      <c r="I90" s="39">
        <v>0.23</v>
      </c>
      <c r="J90" s="41">
        <v>12</v>
      </c>
      <c r="K90" s="42"/>
      <c r="L90" s="43">
        <f t="shared" si="64"/>
        <v>231</v>
      </c>
      <c r="M90" s="43">
        <f t="shared" si="65"/>
        <v>0</v>
      </c>
      <c r="N90" s="44">
        <f t="shared" si="66"/>
        <v>0</v>
      </c>
      <c r="O90" s="43">
        <f t="shared" ref="O90" si="85">ROUND(M90*SVS_UR_1_1,2)</f>
        <v>0</v>
      </c>
      <c r="P90" s="138"/>
      <c r="Q90" s="138"/>
      <c r="R90" s="138"/>
      <c r="S90" s="138"/>
      <c r="T90" s="138"/>
      <c r="U90" s="138"/>
    </row>
    <row r="91" spans="1:21" s="45" customFormat="1">
      <c r="A91" s="37">
        <f>MAX($A$11:A90)+1</f>
        <v>81</v>
      </c>
      <c r="B91" s="46" t="s">
        <v>438</v>
      </c>
      <c r="C91" s="248">
        <v>-1</v>
      </c>
      <c r="D91" s="248" t="s">
        <v>120</v>
      </c>
      <c r="E91" s="38" t="s">
        <v>469</v>
      </c>
      <c r="F91" s="38" t="s">
        <v>468</v>
      </c>
      <c r="G91" s="39" t="s">
        <v>42</v>
      </c>
      <c r="H91" s="40">
        <v>19.38</v>
      </c>
      <c r="I91" s="39">
        <v>0.23</v>
      </c>
      <c r="J91" s="41">
        <v>12</v>
      </c>
      <c r="K91" s="42"/>
      <c r="L91" s="43">
        <f t="shared" si="64"/>
        <v>232.56</v>
      </c>
      <c r="M91" s="43">
        <f t="shared" si="65"/>
        <v>0</v>
      </c>
      <c r="N91" s="44">
        <f t="shared" si="66"/>
        <v>0</v>
      </c>
      <c r="O91" s="43">
        <f t="shared" ref="O91" si="86">ROUND(M91*SVS_UR_1_1,2)</f>
        <v>0</v>
      </c>
      <c r="P91" s="138"/>
      <c r="Q91" s="138"/>
      <c r="R91" s="138"/>
      <c r="S91" s="138"/>
      <c r="T91" s="138"/>
      <c r="U91" s="138"/>
    </row>
    <row r="92" spans="1:21" s="45" customFormat="1">
      <c r="A92" s="37">
        <f>MAX($A$11:A91)+1</f>
        <v>82</v>
      </c>
      <c r="B92" s="46" t="s">
        <v>438</v>
      </c>
      <c r="C92" s="248">
        <v>-1</v>
      </c>
      <c r="D92" s="248" t="s">
        <v>173</v>
      </c>
      <c r="E92" s="38" t="s">
        <v>82</v>
      </c>
      <c r="F92" s="38" t="s">
        <v>441</v>
      </c>
      <c r="G92" s="39" t="s">
        <v>81</v>
      </c>
      <c r="H92" s="40">
        <v>60.96</v>
      </c>
      <c r="I92" s="39">
        <v>3</v>
      </c>
      <c r="J92" s="41">
        <v>112.65</v>
      </c>
      <c r="K92" s="42"/>
      <c r="L92" s="43">
        <f t="shared" si="64"/>
        <v>6867.1440000000002</v>
      </c>
      <c r="M92" s="43">
        <f t="shared" si="65"/>
        <v>0</v>
      </c>
      <c r="N92" s="44">
        <f t="shared" si="66"/>
        <v>0</v>
      </c>
      <c r="O92" s="43">
        <f t="shared" ref="O92" si="87">ROUND(M92*SVS_UR_1_1,2)</f>
        <v>0</v>
      </c>
      <c r="P92" s="41">
        <f t="shared" si="73"/>
        <v>1</v>
      </c>
      <c r="Q92" s="42"/>
      <c r="R92" s="43">
        <f t="shared" si="68"/>
        <v>60.96</v>
      </c>
      <c r="S92" s="43">
        <f t="shared" si="69"/>
        <v>0</v>
      </c>
      <c r="T92" s="44">
        <f t="shared" si="70"/>
        <v>0</v>
      </c>
      <c r="U92" s="43" cm="1">
        <f t="array" ref="U92">ROUND(S92*SVS_GrR_1_1,2)</f>
        <v>0</v>
      </c>
    </row>
    <row r="93" spans="1:21" s="45" customFormat="1">
      <c r="A93" s="37">
        <f>MAX($A$11:A92)+1</f>
        <v>83</v>
      </c>
      <c r="B93" s="46" t="s">
        <v>438</v>
      </c>
      <c r="C93" s="248">
        <v>-1</v>
      </c>
      <c r="D93" s="248" t="s">
        <v>119</v>
      </c>
      <c r="E93" s="38" t="s">
        <v>470</v>
      </c>
      <c r="F93" s="38" t="s">
        <v>468</v>
      </c>
      <c r="G93" s="39" t="s">
        <v>42</v>
      </c>
      <c r="H93" s="40">
        <v>17.690000000000001</v>
      </c>
      <c r="I93" s="39">
        <v>0.23</v>
      </c>
      <c r="J93" s="41">
        <v>12</v>
      </c>
      <c r="K93" s="42"/>
      <c r="L93" s="43">
        <f t="shared" si="64"/>
        <v>212.28000000000003</v>
      </c>
      <c r="M93" s="43">
        <f t="shared" si="65"/>
        <v>0</v>
      </c>
      <c r="N93" s="44">
        <f t="shared" si="66"/>
        <v>0</v>
      </c>
      <c r="O93" s="43">
        <f t="shared" ref="O93" si="88">ROUND(M93*SVS_UR_1_1,2)</f>
        <v>0</v>
      </c>
      <c r="P93" s="138"/>
      <c r="Q93" s="138"/>
      <c r="R93" s="138"/>
      <c r="S93" s="138"/>
      <c r="T93" s="138"/>
      <c r="U93" s="138"/>
    </row>
    <row r="94" spans="1:21" s="45" customFormat="1">
      <c r="A94" s="37">
        <f>MAX($A$11:A93)+1</f>
        <v>84</v>
      </c>
      <c r="B94" s="46" t="s">
        <v>438</v>
      </c>
      <c r="C94" s="248">
        <v>-1</v>
      </c>
      <c r="D94" s="248" t="s">
        <v>149</v>
      </c>
      <c r="E94" s="38" t="s">
        <v>471</v>
      </c>
      <c r="F94" s="38" t="s">
        <v>468</v>
      </c>
      <c r="G94" s="39" t="s">
        <v>42</v>
      </c>
      <c r="H94" s="40">
        <v>17.670000000000002</v>
      </c>
      <c r="I94" s="39">
        <v>0.23</v>
      </c>
      <c r="J94" s="41">
        <v>12</v>
      </c>
      <c r="K94" s="42"/>
      <c r="L94" s="43">
        <f t="shared" si="64"/>
        <v>212.04000000000002</v>
      </c>
      <c r="M94" s="43">
        <f t="shared" si="65"/>
        <v>0</v>
      </c>
      <c r="N94" s="44">
        <f t="shared" si="66"/>
        <v>0</v>
      </c>
      <c r="O94" s="43">
        <f t="shared" ref="O94" si="89">ROUND(M94*SVS_UR_1_1,2)</f>
        <v>0</v>
      </c>
      <c r="P94" s="138"/>
      <c r="Q94" s="138"/>
      <c r="R94" s="138"/>
      <c r="S94" s="138"/>
      <c r="T94" s="138"/>
      <c r="U94" s="138"/>
    </row>
    <row r="95" spans="1:21" s="45" customFormat="1">
      <c r="A95" s="37">
        <f>MAX($A$11:A94)+1</f>
        <v>85</v>
      </c>
      <c r="B95" s="46" t="s">
        <v>438</v>
      </c>
      <c r="C95" s="248">
        <v>-1</v>
      </c>
      <c r="D95" s="248" t="s">
        <v>150</v>
      </c>
      <c r="E95" s="38" t="s">
        <v>394</v>
      </c>
      <c r="F95" s="38" t="s">
        <v>468</v>
      </c>
      <c r="G95" s="39" t="s">
        <v>75</v>
      </c>
      <c r="H95" s="40">
        <v>9.82</v>
      </c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</row>
    <row r="96" spans="1:21" s="45" customFormat="1">
      <c r="A96" s="37">
        <f>MAX($A$11:A95)+1</f>
        <v>86</v>
      </c>
      <c r="B96" s="46" t="s">
        <v>438</v>
      </c>
      <c r="C96" s="248">
        <v>-1</v>
      </c>
      <c r="D96" s="248" t="s">
        <v>171</v>
      </c>
      <c r="E96" s="38" t="s">
        <v>82</v>
      </c>
      <c r="F96" s="38" t="s">
        <v>468</v>
      </c>
      <c r="G96" s="39" t="s">
        <v>81</v>
      </c>
      <c r="H96" s="40">
        <v>69.680000000000007</v>
      </c>
      <c r="I96" s="39">
        <v>3</v>
      </c>
      <c r="J96" s="41">
        <v>112.65</v>
      </c>
      <c r="K96" s="42"/>
      <c r="L96" s="43">
        <f t="shared" si="64"/>
        <v>7849.4520000000011</v>
      </c>
      <c r="M96" s="43">
        <f t="shared" si="65"/>
        <v>0</v>
      </c>
      <c r="N96" s="44">
        <f t="shared" si="66"/>
        <v>0</v>
      </c>
      <c r="O96" s="43">
        <f t="shared" ref="O96" si="90">ROUND(M96*SVS_UR_1_1,2)</f>
        <v>0</v>
      </c>
      <c r="P96" s="41">
        <f t="shared" si="73"/>
        <v>1</v>
      </c>
      <c r="Q96" s="42"/>
      <c r="R96" s="43">
        <f t="shared" si="68"/>
        <v>69.680000000000007</v>
      </c>
      <c r="S96" s="43">
        <f t="shared" si="69"/>
        <v>0</v>
      </c>
      <c r="T96" s="44">
        <f t="shared" si="70"/>
        <v>0</v>
      </c>
      <c r="U96" s="43" cm="1">
        <f t="array" ref="U96">ROUND(S96*SVS_GrR_1_1,2)</f>
        <v>0</v>
      </c>
    </row>
    <row r="97" spans="1:21" s="45" customFormat="1">
      <c r="A97" s="37">
        <f>MAX($A$11:A96)+1</f>
        <v>87</v>
      </c>
      <c r="B97" s="46" t="s">
        <v>438</v>
      </c>
      <c r="C97" s="248">
        <v>-1</v>
      </c>
      <c r="D97" s="248" t="s">
        <v>155</v>
      </c>
      <c r="E97" s="38" t="s">
        <v>472</v>
      </c>
      <c r="F97" s="38" t="s">
        <v>69</v>
      </c>
      <c r="G97" s="39" t="s">
        <v>42</v>
      </c>
      <c r="H97" s="40">
        <v>4.92</v>
      </c>
      <c r="I97" s="39">
        <v>0.23</v>
      </c>
      <c r="J97" s="41">
        <v>12</v>
      </c>
      <c r="K97" s="42"/>
      <c r="L97" s="43">
        <f t="shared" si="64"/>
        <v>59.04</v>
      </c>
      <c r="M97" s="43">
        <f t="shared" si="65"/>
        <v>0</v>
      </c>
      <c r="N97" s="44">
        <f t="shared" si="66"/>
        <v>0</v>
      </c>
      <c r="O97" s="43">
        <f t="shared" ref="O97" si="91">ROUND(M97*SVS_UR_1_1,2)</f>
        <v>0</v>
      </c>
      <c r="P97" s="138"/>
      <c r="Q97" s="138"/>
      <c r="R97" s="138"/>
      <c r="S97" s="138"/>
      <c r="T97" s="138"/>
      <c r="U97" s="138"/>
    </row>
    <row r="98" spans="1:21" s="45" customFormat="1">
      <c r="A98" s="37">
        <f>MAX($A$11:A97)+1</f>
        <v>88</v>
      </c>
      <c r="B98" s="46" t="s">
        <v>438</v>
      </c>
      <c r="C98" s="248">
        <v>-1</v>
      </c>
      <c r="D98" s="248" t="s">
        <v>121</v>
      </c>
      <c r="E98" s="38" t="s">
        <v>473</v>
      </c>
      <c r="F98" s="38" t="s">
        <v>468</v>
      </c>
      <c r="G98" s="39" t="s">
        <v>75</v>
      </c>
      <c r="H98" s="40">
        <v>7.06</v>
      </c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</row>
    <row r="99" spans="1:21" s="45" customFormat="1">
      <c r="A99" s="37">
        <f>MAX($A$11:A98)+1</f>
        <v>89</v>
      </c>
      <c r="B99" s="46" t="s">
        <v>438</v>
      </c>
      <c r="C99" s="248">
        <v>-1</v>
      </c>
      <c r="D99" s="248" t="s">
        <v>170</v>
      </c>
      <c r="E99" s="38" t="s">
        <v>86</v>
      </c>
      <c r="F99" s="38"/>
      <c r="G99" s="39" t="s">
        <v>75</v>
      </c>
      <c r="H99" s="40">
        <v>4.3499999999999996</v>
      </c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</row>
    <row r="100" spans="1:21" s="45" customFormat="1">
      <c r="A100" s="37">
        <f>MAX($A$11:A99)+1</f>
        <v>90</v>
      </c>
      <c r="B100" s="46" t="s">
        <v>438</v>
      </c>
      <c r="C100" s="248">
        <v>-1</v>
      </c>
      <c r="D100" s="248" t="s">
        <v>154</v>
      </c>
      <c r="E100" s="38" t="s">
        <v>474</v>
      </c>
      <c r="F100" s="38" t="s">
        <v>69</v>
      </c>
      <c r="G100" s="39" t="s">
        <v>75</v>
      </c>
      <c r="H100" s="40">
        <v>7.06</v>
      </c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</row>
    <row r="101" spans="1:21" s="45" customFormat="1">
      <c r="A101" s="37">
        <f>MAX($A$11:A100)+1</f>
        <v>91</v>
      </c>
      <c r="B101" s="46" t="s">
        <v>438</v>
      </c>
      <c r="C101" s="248">
        <v>-1</v>
      </c>
      <c r="D101" s="248" t="s">
        <v>168</v>
      </c>
      <c r="E101" s="38" t="s">
        <v>212</v>
      </c>
      <c r="F101" s="38" t="s">
        <v>468</v>
      </c>
      <c r="G101" s="39" t="s">
        <v>83</v>
      </c>
      <c r="H101" s="40">
        <v>29.41</v>
      </c>
      <c r="I101" s="39">
        <v>3</v>
      </c>
      <c r="J101" s="41">
        <v>112.65</v>
      </c>
      <c r="K101" s="42"/>
      <c r="L101" s="43">
        <f t="shared" si="64"/>
        <v>3313.0365000000002</v>
      </c>
      <c r="M101" s="43">
        <f t="shared" si="65"/>
        <v>0</v>
      </c>
      <c r="N101" s="44">
        <f t="shared" si="66"/>
        <v>0</v>
      </c>
      <c r="O101" s="43">
        <f t="shared" ref="O101" si="92">ROUND(M101*SVS_UR_1_1,2)</f>
        <v>0</v>
      </c>
      <c r="P101" s="41">
        <f t="shared" si="73"/>
        <v>1</v>
      </c>
      <c r="Q101" s="42"/>
      <c r="R101" s="43">
        <f t="shared" si="68"/>
        <v>29.41</v>
      </c>
      <c r="S101" s="43">
        <f t="shared" si="69"/>
        <v>0</v>
      </c>
      <c r="T101" s="44">
        <f t="shared" si="70"/>
        <v>0</v>
      </c>
      <c r="U101" s="43" cm="1">
        <f t="array" ref="U101">ROUND(S101*SVS_GrR_1_1,2)</f>
        <v>0</v>
      </c>
    </row>
    <row r="102" spans="1:21" s="45" customFormat="1">
      <c r="A102" s="37">
        <f>MAX($A$11:A101)+1</f>
        <v>92</v>
      </c>
      <c r="B102" s="46" t="s">
        <v>438</v>
      </c>
      <c r="C102" s="248">
        <v>-1</v>
      </c>
      <c r="D102" s="248" t="s">
        <v>169</v>
      </c>
      <c r="E102" s="38" t="s">
        <v>450</v>
      </c>
      <c r="F102" s="38"/>
      <c r="G102" s="39" t="s">
        <v>75</v>
      </c>
      <c r="H102" s="40">
        <v>3.32</v>
      </c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</row>
    <row r="103" spans="1:21" s="45" customFormat="1">
      <c r="A103" s="37">
        <f>MAX($A$11:A102)+1</f>
        <v>93</v>
      </c>
      <c r="B103" s="46" t="s">
        <v>438</v>
      </c>
      <c r="C103" s="248">
        <v>-1</v>
      </c>
      <c r="D103" s="248" t="s">
        <v>152</v>
      </c>
      <c r="E103" s="38" t="s">
        <v>147</v>
      </c>
      <c r="F103" s="38" t="s">
        <v>69</v>
      </c>
      <c r="G103" s="39" t="s">
        <v>42</v>
      </c>
      <c r="H103" s="40">
        <v>28.96</v>
      </c>
      <c r="I103" s="39">
        <v>0.23</v>
      </c>
      <c r="J103" s="41">
        <v>12</v>
      </c>
      <c r="K103" s="42"/>
      <c r="L103" s="43">
        <f t="shared" si="64"/>
        <v>347.52</v>
      </c>
      <c r="M103" s="43">
        <f t="shared" si="65"/>
        <v>0</v>
      </c>
      <c r="N103" s="44">
        <f t="shared" si="66"/>
        <v>0</v>
      </c>
      <c r="O103" s="43">
        <f t="shared" ref="O103" si="93">ROUND(M103*SVS_UR_1_1,2)</f>
        <v>0</v>
      </c>
      <c r="P103" s="138"/>
      <c r="Q103" s="138"/>
      <c r="R103" s="138"/>
      <c r="S103" s="138"/>
      <c r="T103" s="138"/>
      <c r="U103" s="138"/>
    </row>
    <row r="104" spans="1:21" s="45" customFormat="1">
      <c r="A104" s="37">
        <f>MAX($A$11:A103)+1</f>
        <v>94</v>
      </c>
      <c r="B104" s="46" t="s">
        <v>438</v>
      </c>
      <c r="C104" s="248">
        <v>-1</v>
      </c>
      <c r="D104" s="248" t="s">
        <v>475</v>
      </c>
      <c r="E104" s="38" t="s">
        <v>217</v>
      </c>
      <c r="F104" s="38" t="s">
        <v>69</v>
      </c>
      <c r="G104" s="39" t="s">
        <v>95</v>
      </c>
      <c r="H104" s="40">
        <v>28.93</v>
      </c>
      <c r="I104" s="39">
        <v>5</v>
      </c>
      <c r="J104" s="41">
        <v>187.75</v>
      </c>
      <c r="K104" s="42"/>
      <c r="L104" s="43">
        <f t="shared" si="64"/>
        <v>5431.6075000000001</v>
      </c>
      <c r="M104" s="43">
        <f t="shared" si="65"/>
        <v>0</v>
      </c>
      <c r="N104" s="44">
        <f t="shared" si="66"/>
        <v>0</v>
      </c>
      <c r="O104" s="43">
        <f t="shared" ref="O104" si="94">ROUND(M104*SVS_UR_1_1,2)</f>
        <v>0</v>
      </c>
      <c r="P104" s="41">
        <f t="shared" si="73"/>
        <v>1</v>
      </c>
      <c r="Q104" s="42"/>
      <c r="R104" s="43">
        <f t="shared" si="68"/>
        <v>28.93</v>
      </c>
      <c r="S104" s="43">
        <f t="shared" si="69"/>
        <v>0</v>
      </c>
      <c r="T104" s="44">
        <f t="shared" si="70"/>
        <v>0</v>
      </c>
      <c r="U104" s="43" cm="1">
        <f t="array" ref="U104">ROUND(S104*SVS_GrR_1_1,2)</f>
        <v>0</v>
      </c>
    </row>
    <row r="105" spans="1:21" s="45" customFormat="1">
      <c r="A105" s="37">
        <f>MAX($A$11:A104)+1</f>
        <v>95</v>
      </c>
      <c r="B105" s="46" t="s">
        <v>438</v>
      </c>
      <c r="C105" s="248">
        <v>-1</v>
      </c>
      <c r="D105" s="248" t="s">
        <v>476</v>
      </c>
      <c r="E105" s="38" t="s">
        <v>477</v>
      </c>
      <c r="F105" s="38" t="s">
        <v>69</v>
      </c>
      <c r="G105" s="39" t="s">
        <v>42</v>
      </c>
      <c r="H105" s="40">
        <v>4.1500000000000004</v>
      </c>
      <c r="I105" s="39">
        <v>0.23</v>
      </c>
      <c r="J105" s="41">
        <v>12</v>
      </c>
      <c r="K105" s="42"/>
      <c r="L105" s="43">
        <f t="shared" si="64"/>
        <v>49.800000000000004</v>
      </c>
      <c r="M105" s="43">
        <f t="shared" si="65"/>
        <v>0</v>
      </c>
      <c r="N105" s="44">
        <f t="shared" si="66"/>
        <v>0</v>
      </c>
      <c r="O105" s="43">
        <f t="shared" ref="O105" si="95">ROUND(M105*SVS_UR_1_1,2)</f>
        <v>0</v>
      </c>
      <c r="P105" s="138"/>
      <c r="Q105" s="138"/>
      <c r="R105" s="138"/>
      <c r="S105" s="138"/>
      <c r="T105" s="138"/>
      <c r="U105" s="138"/>
    </row>
    <row r="106" spans="1:21" s="45" customFormat="1">
      <c r="A106" s="37">
        <f>MAX($A$11:A105)+1</f>
        <v>96</v>
      </c>
      <c r="B106" s="46" t="s">
        <v>438</v>
      </c>
      <c r="C106" s="248">
        <v>-1</v>
      </c>
      <c r="D106" s="248" t="s">
        <v>151</v>
      </c>
      <c r="E106" s="38" t="s">
        <v>478</v>
      </c>
      <c r="F106" s="38" t="s">
        <v>69</v>
      </c>
      <c r="G106" s="39" t="s">
        <v>81</v>
      </c>
      <c r="H106" s="40">
        <v>26.3</v>
      </c>
      <c r="I106" s="39">
        <v>3</v>
      </c>
      <c r="J106" s="41">
        <v>112.65</v>
      </c>
      <c r="K106" s="42"/>
      <c r="L106" s="43">
        <f t="shared" si="64"/>
        <v>2962.6950000000002</v>
      </c>
      <c r="M106" s="43">
        <f t="shared" si="65"/>
        <v>0</v>
      </c>
      <c r="N106" s="44">
        <f t="shared" si="66"/>
        <v>0</v>
      </c>
      <c r="O106" s="43">
        <f t="shared" ref="O106" si="96">ROUND(M106*SVS_UR_1_1,2)</f>
        <v>0</v>
      </c>
      <c r="P106" s="41">
        <f t="shared" si="73"/>
        <v>1</v>
      </c>
      <c r="Q106" s="42"/>
      <c r="R106" s="43">
        <f t="shared" si="68"/>
        <v>26.3</v>
      </c>
      <c r="S106" s="43">
        <f t="shared" si="69"/>
        <v>0</v>
      </c>
      <c r="T106" s="44">
        <f t="shared" si="70"/>
        <v>0</v>
      </c>
      <c r="U106" s="43" cm="1">
        <f t="array" ref="U106">ROUND(S106*SVS_GrR_1_1,2)</f>
        <v>0</v>
      </c>
    </row>
    <row r="107" spans="1:21" s="45" customFormat="1">
      <c r="A107" s="37">
        <f>MAX($A$11:A106)+1</f>
        <v>97</v>
      </c>
      <c r="B107" s="46" t="s">
        <v>438</v>
      </c>
      <c r="C107" s="248">
        <v>-1</v>
      </c>
      <c r="D107" s="248" t="s">
        <v>151</v>
      </c>
      <c r="E107" s="38" t="s">
        <v>479</v>
      </c>
      <c r="F107" s="38" t="s">
        <v>69</v>
      </c>
      <c r="G107" s="39" t="s">
        <v>75</v>
      </c>
      <c r="H107" s="40">
        <v>23.11</v>
      </c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</row>
    <row r="108" spans="1:21" s="45" customFormat="1">
      <c r="A108" s="37">
        <f>MAX($A$11:A107)+1</f>
        <v>98</v>
      </c>
      <c r="B108" s="46" t="s">
        <v>438</v>
      </c>
      <c r="C108" s="248">
        <v>-1</v>
      </c>
      <c r="D108" s="248" t="s">
        <v>480</v>
      </c>
      <c r="E108" s="38" t="s">
        <v>472</v>
      </c>
      <c r="F108" s="38" t="s">
        <v>69</v>
      </c>
      <c r="G108" s="39" t="s">
        <v>42</v>
      </c>
      <c r="H108" s="40">
        <v>13.1</v>
      </c>
      <c r="I108" s="39">
        <v>0.23</v>
      </c>
      <c r="J108" s="41">
        <v>12</v>
      </c>
      <c r="K108" s="42"/>
      <c r="L108" s="43">
        <f t="shared" si="64"/>
        <v>157.19999999999999</v>
      </c>
      <c r="M108" s="43">
        <f t="shared" si="65"/>
        <v>0</v>
      </c>
      <c r="N108" s="44">
        <f t="shared" si="66"/>
        <v>0</v>
      </c>
      <c r="O108" s="43">
        <f t="shared" ref="O108" si="97">ROUND(M108*SVS_UR_1_1,2)</f>
        <v>0</v>
      </c>
      <c r="P108" s="138"/>
      <c r="Q108" s="138"/>
      <c r="R108" s="138"/>
      <c r="S108" s="138"/>
      <c r="T108" s="138"/>
      <c r="U108" s="138"/>
    </row>
    <row r="109" spans="1:21" s="45" customFormat="1">
      <c r="A109" s="37">
        <f>MAX($A$11:A108)+1</f>
        <v>99</v>
      </c>
      <c r="B109" s="46" t="s">
        <v>438</v>
      </c>
      <c r="C109" s="248">
        <v>-1</v>
      </c>
      <c r="D109" s="248" t="s">
        <v>151</v>
      </c>
      <c r="E109" s="38" t="s">
        <v>481</v>
      </c>
      <c r="F109" s="38" t="s">
        <v>69</v>
      </c>
      <c r="G109" s="39" t="s">
        <v>93</v>
      </c>
      <c r="H109" s="40">
        <v>7.86</v>
      </c>
      <c r="I109" s="39">
        <v>5</v>
      </c>
      <c r="J109" s="41">
        <v>187.75</v>
      </c>
      <c r="K109" s="42"/>
      <c r="L109" s="43">
        <f t="shared" si="64"/>
        <v>1475.7150000000001</v>
      </c>
      <c r="M109" s="43">
        <f t="shared" si="65"/>
        <v>0</v>
      </c>
      <c r="N109" s="44">
        <f t="shared" si="66"/>
        <v>0</v>
      </c>
      <c r="O109" s="43">
        <f t="shared" ref="O109" si="98">ROUND(M109*SVS_UR_1_1,2)</f>
        <v>0</v>
      </c>
      <c r="P109" s="41">
        <f t="shared" si="73"/>
        <v>1</v>
      </c>
      <c r="Q109" s="42"/>
      <c r="R109" s="43">
        <f t="shared" si="68"/>
        <v>7.86</v>
      </c>
      <c r="S109" s="43">
        <f t="shared" si="69"/>
        <v>0</v>
      </c>
      <c r="T109" s="44">
        <f t="shared" si="70"/>
        <v>0</v>
      </c>
      <c r="U109" s="43" cm="1">
        <f t="array" ref="U109">ROUND(S109*SVS_GrR_1_1,2)</f>
        <v>0</v>
      </c>
    </row>
    <row r="110" spans="1:21" s="45" customFormat="1">
      <c r="A110" s="37">
        <f>MAX($A$11:A109)+1</f>
        <v>100</v>
      </c>
      <c r="B110" s="46" t="s">
        <v>438</v>
      </c>
      <c r="C110" s="248">
        <v>-1</v>
      </c>
      <c r="D110" s="248" t="s">
        <v>482</v>
      </c>
      <c r="E110" s="38" t="s">
        <v>483</v>
      </c>
      <c r="F110" s="38" t="s">
        <v>69</v>
      </c>
      <c r="G110" s="39" t="s">
        <v>88</v>
      </c>
      <c r="H110" s="40">
        <v>8.3699999999999992</v>
      </c>
      <c r="I110" s="39">
        <v>5</v>
      </c>
      <c r="J110" s="41">
        <v>187.75</v>
      </c>
      <c r="K110" s="42"/>
      <c r="L110" s="43">
        <f t="shared" si="64"/>
        <v>1571.4674999999997</v>
      </c>
      <c r="M110" s="43">
        <f t="shared" si="65"/>
        <v>0</v>
      </c>
      <c r="N110" s="44">
        <f t="shared" si="66"/>
        <v>0</v>
      </c>
      <c r="O110" s="43">
        <f t="shared" ref="O110" si="99">ROUND(M110*SVS_UR_1_1,2)</f>
        <v>0</v>
      </c>
      <c r="P110" s="41">
        <f t="shared" si="73"/>
        <v>1</v>
      </c>
      <c r="Q110" s="42"/>
      <c r="R110" s="43">
        <f t="shared" si="68"/>
        <v>8.3699999999999992</v>
      </c>
      <c r="S110" s="43">
        <f t="shared" si="69"/>
        <v>0</v>
      </c>
      <c r="T110" s="44">
        <f t="shared" si="70"/>
        <v>0</v>
      </c>
      <c r="U110" s="43" cm="1">
        <f t="array" ref="U110">ROUND(S110*SVS_GrR_1_1,2)</f>
        <v>0</v>
      </c>
    </row>
    <row r="111" spans="1:21" s="45" customFormat="1">
      <c r="A111" s="37">
        <f>MAX($A$11:A110)+1</f>
        <v>101</v>
      </c>
      <c r="B111" s="46" t="s">
        <v>438</v>
      </c>
      <c r="C111" s="248">
        <v>-1</v>
      </c>
      <c r="D111" s="248" t="s">
        <v>484</v>
      </c>
      <c r="E111" s="38" t="s">
        <v>485</v>
      </c>
      <c r="F111" s="38" t="s">
        <v>69</v>
      </c>
      <c r="G111" s="39" t="s">
        <v>78</v>
      </c>
      <c r="H111" s="40">
        <v>6.24</v>
      </c>
      <c r="I111" s="39">
        <v>2</v>
      </c>
      <c r="J111" s="41">
        <v>75.099999999999994</v>
      </c>
      <c r="K111" s="42"/>
      <c r="L111" s="43">
        <f t="shared" si="64"/>
        <v>468.62399999999997</v>
      </c>
      <c r="M111" s="43">
        <f t="shared" si="65"/>
        <v>0</v>
      </c>
      <c r="N111" s="44">
        <f t="shared" si="66"/>
        <v>0</v>
      </c>
      <c r="O111" s="43">
        <f t="shared" ref="O111" si="100">ROUND(M111*SVS_UR_1_1,2)</f>
        <v>0</v>
      </c>
      <c r="P111" s="41">
        <f t="shared" si="73"/>
        <v>1</v>
      </c>
      <c r="Q111" s="42"/>
      <c r="R111" s="43">
        <f t="shared" si="68"/>
        <v>6.24</v>
      </c>
      <c r="S111" s="43">
        <f t="shared" si="69"/>
        <v>0</v>
      </c>
      <c r="T111" s="44">
        <f t="shared" si="70"/>
        <v>0</v>
      </c>
      <c r="U111" s="43" cm="1">
        <f t="array" ref="U111">ROUND(S111*SVS_GrR_1_1,2)</f>
        <v>0</v>
      </c>
    </row>
    <row r="112" spans="1:21" s="45" customFormat="1">
      <c r="A112" s="37">
        <f>MAX($A$11:A111)+1</f>
        <v>102</v>
      </c>
      <c r="B112" s="46" t="s">
        <v>438</v>
      </c>
      <c r="C112" s="248">
        <v>-1</v>
      </c>
      <c r="D112" s="248" t="s">
        <v>486</v>
      </c>
      <c r="E112" s="38" t="s">
        <v>96</v>
      </c>
      <c r="F112" s="38" t="s">
        <v>69</v>
      </c>
      <c r="G112" s="39" t="s">
        <v>95</v>
      </c>
      <c r="H112" s="40">
        <v>55.73</v>
      </c>
      <c r="I112" s="39">
        <v>5</v>
      </c>
      <c r="J112" s="41">
        <v>187.75</v>
      </c>
      <c r="K112" s="42"/>
      <c r="L112" s="43">
        <f t="shared" si="64"/>
        <v>10463.307499999999</v>
      </c>
      <c r="M112" s="43">
        <f t="shared" si="65"/>
        <v>0</v>
      </c>
      <c r="N112" s="44">
        <f t="shared" si="66"/>
        <v>0</v>
      </c>
      <c r="O112" s="43">
        <f t="shared" ref="O112" si="101">ROUND(M112*SVS_UR_1_1,2)</f>
        <v>0</v>
      </c>
      <c r="P112" s="41">
        <f t="shared" si="73"/>
        <v>1</v>
      </c>
      <c r="Q112" s="42"/>
      <c r="R112" s="43">
        <f t="shared" si="68"/>
        <v>55.73</v>
      </c>
      <c r="S112" s="43">
        <f t="shared" si="69"/>
        <v>0</v>
      </c>
      <c r="T112" s="44">
        <f t="shared" si="70"/>
        <v>0</v>
      </c>
      <c r="U112" s="43" cm="1">
        <f t="array" ref="U112">ROUND(S112*SVS_GrR_1_1,2)</f>
        <v>0</v>
      </c>
    </row>
    <row r="113" spans="1:21" s="45" customFormat="1">
      <c r="A113" s="37">
        <f>MAX($A$11:A112)+1</f>
        <v>103</v>
      </c>
      <c r="B113" s="46" t="s">
        <v>438</v>
      </c>
      <c r="C113" s="248">
        <v>-1</v>
      </c>
      <c r="D113" s="248" t="s">
        <v>487</v>
      </c>
      <c r="E113" s="38" t="s">
        <v>488</v>
      </c>
      <c r="F113" s="38" t="s">
        <v>69</v>
      </c>
      <c r="G113" s="39" t="s">
        <v>93</v>
      </c>
      <c r="H113" s="40">
        <v>62</v>
      </c>
      <c r="I113" s="39">
        <v>5</v>
      </c>
      <c r="J113" s="41">
        <v>187.75</v>
      </c>
      <c r="K113" s="42"/>
      <c r="L113" s="43">
        <f t="shared" si="64"/>
        <v>11640.5</v>
      </c>
      <c r="M113" s="43">
        <f t="shared" si="65"/>
        <v>0</v>
      </c>
      <c r="N113" s="44">
        <f t="shared" si="66"/>
        <v>0</v>
      </c>
      <c r="O113" s="43">
        <f t="shared" ref="O113" si="102">ROUND(M113*SVS_UR_1_1,2)</f>
        <v>0</v>
      </c>
      <c r="P113" s="41">
        <f t="shared" si="73"/>
        <v>1</v>
      </c>
      <c r="Q113" s="42"/>
      <c r="R113" s="43">
        <f t="shared" si="68"/>
        <v>62</v>
      </c>
      <c r="S113" s="43">
        <f t="shared" si="69"/>
        <v>0</v>
      </c>
      <c r="T113" s="44">
        <f t="shared" si="70"/>
        <v>0</v>
      </c>
      <c r="U113" s="43" cm="1">
        <f t="array" ref="U113">ROUND(S113*SVS_GrR_1_1,2)</f>
        <v>0</v>
      </c>
    </row>
    <row r="114" spans="1:21" s="45" customFormat="1">
      <c r="A114" s="37">
        <f>MAX($A$11:A113)+1</f>
        <v>104</v>
      </c>
      <c r="B114" s="46" t="s">
        <v>438</v>
      </c>
      <c r="C114" s="248">
        <v>-1</v>
      </c>
      <c r="D114" s="248" t="s">
        <v>148</v>
      </c>
      <c r="E114" s="38" t="s">
        <v>218</v>
      </c>
      <c r="F114" s="38" t="s">
        <v>441</v>
      </c>
      <c r="G114" s="39" t="s">
        <v>93</v>
      </c>
      <c r="H114" s="40">
        <v>226.01</v>
      </c>
      <c r="I114" s="39">
        <v>5</v>
      </c>
      <c r="J114" s="41">
        <v>187.75</v>
      </c>
      <c r="K114" s="42"/>
      <c r="L114" s="43">
        <f t="shared" si="64"/>
        <v>42433.377499999995</v>
      </c>
      <c r="M114" s="43">
        <f t="shared" si="65"/>
        <v>0</v>
      </c>
      <c r="N114" s="44">
        <f t="shared" si="66"/>
        <v>0</v>
      </c>
      <c r="O114" s="43">
        <f t="shared" ref="O114" si="103">ROUND(M114*SVS_UR_1_1,2)</f>
        <v>0</v>
      </c>
      <c r="P114" s="41">
        <f t="shared" si="73"/>
        <v>1</v>
      </c>
      <c r="Q114" s="42"/>
      <c r="R114" s="43">
        <f t="shared" si="68"/>
        <v>226.01</v>
      </c>
      <c r="S114" s="43">
        <f t="shared" si="69"/>
        <v>0</v>
      </c>
      <c r="T114" s="44">
        <f t="shared" si="70"/>
        <v>0</v>
      </c>
      <c r="U114" s="43" cm="1">
        <f t="array" ref="U114">ROUND(S114*SVS_GrR_1_1,2)</f>
        <v>0</v>
      </c>
    </row>
    <row r="115" spans="1:21" s="45" customFormat="1">
      <c r="A115" s="37">
        <f>MAX($A$11:A114)+1</f>
        <v>105</v>
      </c>
      <c r="B115" s="46" t="s">
        <v>438</v>
      </c>
      <c r="C115" s="248">
        <v>-1</v>
      </c>
      <c r="D115" s="248" t="s">
        <v>167</v>
      </c>
      <c r="E115" s="38" t="s">
        <v>143</v>
      </c>
      <c r="F115" s="38" t="s">
        <v>441</v>
      </c>
      <c r="G115" s="39" t="s">
        <v>40</v>
      </c>
      <c r="H115" s="40">
        <v>44.06</v>
      </c>
      <c r="I115" s="39">
        <v>5</v>
      </c>
      <c r="J115" s="41">
        <v>187.75</v>
      </c>
      <c r="K115" s="42"/>
      <c r="L115" s="43">
        <f t="shared" si="64"/>
        <v>8272.2650000000012</v>
      </c>
      <c r="M115" s="43">
        <f t="shared" si="65"/>
        <v>0</v>
      </c>
      <c r="N115" s="44">
        <f t="shared" si="66"/>
        <v>0</v>
      </c>
      <c r="O115" s="43">
        <f t="shared" ref="O115" si="104">ROUND(M115*SVS_UR_1_1,2)</f>
        <v>0</v>
      </c>
      <c r="P115" s="41">
        <f t="shared" si="73"/>
        <v>1</v>
      </c>
      <c r="Q115" s="42"/>
      <c r="R115" s="43">
        <f t="shared" si="68"/>
        <v>44.06</v>
      </c>
      <c r="S115" s="43">
        <f t="shared" si="69"/>
        <v>0</v>
      </c>
      <c r="T115" s="44">
        <f t="shared" si="70"/>
        <v>0</v>
      </c>
      <c r="U115" s="43" cm="1">
        <f t="array" ref="U115">ROUND(S115*SVS_GrR_1_1,2)</f>
        <v>0</v>
      </c>
    </row>
    <row r="116" spans="1:21" s="45" customFormat="1">
      <c r="A116" s="37">
        <f>MAX($A$11:A115)+1</f>
        <v>106</v>
      </c>
      <c r="B116" s="46" t="s">
        <v>438</v>
      </c>
      <c r="C116" s="248">
        <v>-1</v>
      </c>
      <c r="D116" s="248" t="s">
        <v>166</v>
      </c>
      <c r="E116" s="38" t="s">
        <v>54</v>
      </c>
      <c r="F116" s="38" t="s">
        <v>441</v>
      </c>
      <c r="G116" s="39" t="s">
        <v>81</v>
      </c>
      <c r="H116" s="40">
        <v>34.880000000000003</v>
      </c>
      <c r="I116" s="39">
        <v>3</v>
      </c>
      <c r="J116" s="41">
        <v>112.65</v>
      </c>
      <c r="K116" s="42"/>
      <c r="L116" s="43">
        <f t="shared" si="64"/>
        <v>3929.2320000000004</v>
      </c>
      <c r="M116" s="43">
        <f t="shared" si="65"/>
        <v>0</v>
      </c>
      <c r="N116" s="44">
        <f t="shared" si="66"/>
        <v>0</v>
      </c>
      <c r="O116" s="43">
        <f t="shared" ref="O116" si="105">ROUND(M116*SVS_UR_1_1,2)</f>
        <v>0</v>
      </c>
      <c r="P116" s="41">
        <f t="shared" si="73"/>
        <v>1</v>
      </c>
      <c r="Q116" s="42"/>
      <c r="R116" s="43">
        <f t="shared" si="68"/>
        <v>34.880000000000003</v>
      </c>
      <c r="S116" s="43">
        <f t="shared" si="69"/>
        <v>0</v>
      </c>
      <c r="T116" s="44">
        <f t="shared" si="70"/>
        <v>0</v>
      </c>
      <c r="U116" s="43" cm="1">
        <f t="array" ref="U116">ROUND(S116*SVS_GrR_1_1,2)</f>
        <v>0</v>
      </c>
    </row>
    <row r="117" spans="1:21" s="45" customFormat="1">
      <c r="A117" s="37">
        <f>MAX($A$11:A116)+1</f>
        <v>107</v>
      </c>
      <c r="B117" s="46" t="s">
        <v>438</v>
      </c>
      <c r="C117" s="248">
        <v>-1</v>
      </c>
      <c r="D117" s="248" t="s">
        <v>165</v>
      </c>
      <c r="E117" s="38" t="s">
        <v>252</v>
      </c>
      <c r="F117" s="38" t="s">
        <v>468</v>
      </c>
      <c r="G117" s="39" t="s">
        <v>78</v>
      </c>
      <c r="H117" s="40">
        <v>9.8000000000000007</v>
      </c>
      <c r="I117" s="39">
        <v>2</v>
      </c>
      <c r="J117" s="41">
        <v>75.099999999999994</v>
      </c>
      <c r="K117" s="42"/>
      <c r="L117" s="43">
        <f t="shared" si="64"/>
        <v>735.98</v>
      </c>
      <c r="M117" s="43">
        <f t="shared" si="65"/>
        <v>0</v>
      </c>
      <c r="N117" s="44">
        <f t="shared" si="66"/>
        <v>0</v>
      </c>
      <c r="O117" s="43">
        <f t="shared" ref="O117" si="106">ROUND(M117*SVS_UR_1_1,2)</f>
        <v>0</v>
      </c>
      <c r="P117" s="41">
        <f t="shared" si="73"/>
        <v>1</v>
      </c>
      <c r="Q117" s="42"/>
      <c r="R117" s="43">
        <f t="shared" si="68"/>
        <v>9.8000000000000007</v>
      </c>
      <c r="S117" s="43">
        <f t="shared" si="69"/>
        <v>0</v>
      </c>
      <c r="T117" s="44">
        <f t="shared" si="70"/>
        <v>0</v>
      </c>
      <c r="U117" s="43" cm="1">
        <f t="array" ref="U117">ROUND(S117*SVS_GrR_1_1,2)</f>
        <v>0</v>
      </c>
    </row>
    <row r="118" spans="1:21" s="45" customFormat="1">
      <c r="A118" s="37">
        <f>MAX($A$11:A117)+1</f>
        <v>108</v>
      </c>
      <c r="B118" s="46" t="s">
        <v>438</v>
      </c>
      <c r="C118" s="248">
        <v>-1</v>
      </c>
      <c r="D118" s="248" t="s">
        <v>164</v>
      </c>
      <c r="E118" s="38" t="s">
        <v>489</v>
      </c>
      <c r="F118" s="38" t="s">
        <v>468</v>
      </c>
      <c r="G118" s="39" t="s">
        <v>40</v>
      </c>
      <c r="H118" s="40">
        <v>21.57</v>
      </c>
      <c r="I118" s="39">
        <v>5</v>
      </c>
      <c r="J118" s="41">
        <v>187.75</v>
      </c>
      <c r="K118" s="42"/>
      <c r="L118" s="43">
        <f t="shared" si="64"/>
        <v>4049.7674999999999</v>
      </c>
      <c r="M118" s="43">
        <f t="shared" si="65"/>
        <v>0</v>
      </c>
      <c r="N118" s="44">
        <f t="shared" si="66"/>
        <v>0</v>
      </c>
      <c r="O118" s="43">
        <f t="shared" ref="O118" si="107">ROUND(M118*SVS_UR_1_1,2)</f>
        <v>0</v>
      </c>
      <c r="P118" s="41">
        <f t="shared" si="73"/>
        <v>1</v>
      </c>
      <c r="Q118" s="42"/>
      <c r="R118" s="43">
        <f t="shared" si="68"/>
        <v>21.57</v>
      </c>
      <c r="S118" s="43">
        <f t="shared" si="69"/>
        <v>0</v>
      </c>
      <c r="T118" s="44">
        <f t="shared" si="70"/>
        <v>0</v>
      </c>
      <c r="U118" s="43" cm="1">
        <f t="array" ref="U118">ROUND(S118*SVS_GrR_1_1,2)</f>
        <v>0</v>
      </c>
    </row>
    <row r="119" spans="1:21" s="45" customFormat="1">
      <c r="A119" s="37">
        <f>MAX($A$11:A118)+1</f>
        <v>109</v>
      </c>
      <c r="B119" s="46" t="s">
        <v>438</v>
      </c>
      <c r="C119" s="248">
        <v>-1</v>
      </c>
      <c r="D119" s="248" t="s">
        <v>163</v>
      </c>
      <c r="E119" s="38" t="s">
        <v>262</v>
      </c>
      <c r="F119" s="38" t="s">
        <v>468</v>
      </c>
      <c r="G119" s="39" t="s">
        <v>37</v>
      </c>
      <c r="H119" s="40">
        <v>20.97</v>
      </c>
      <c r="I119" s="39">
        <v>1</v>
      </c>
      <c r="J119" s="41">
        <v>40.18</v>
      </c>
      <c r="K119" s="42"/>
      <c r="L119" s="43">
        <f t="shared" si="64"/>
        <v>842.57459999999992</v>
      </c>
      <c r="M119" s="43">
        <f t="shared" si="65"/>
        <v>0</v>
      </c>
      <c r="N119" s="44">
        <f t="shared" si="66"/>
        <v>0</v>
      </c>
      <c r="O119" s="43">
        <f t="shared" ref="O119" si="108">ROUND(M119*SVS_UR_1_1,2)</f>
        <v>0</v>
      </c>
      <c r="P119" s="41">
        <f t="shared" si="73"/>
        <v>1</v>
      </c>
      <c r="Q119" s="42"/>
      <c r="R119" s="43">
        <f t="shared" si="68"/>
        <v>20.97</v>
      </c>
      <c r="S119" s="43">
        <f t="shared" si="69"/>
        <v>0</v>
      </c>
      <c r="T119" s="44">
        <f t="shared" si="70"/>
        <v>0</v>
      </c>
      <c r="U119" s="43" cm="1">
        <f t="array" ref="U119">ROUND(S119*SVS_GrR_1_1,2)</f>
        <v>0</v>
      </c>
    </row>
    <row r="120" spans="1:21" s="45" customFormat="1">
      <c r="A120" s="37">
        <f>MAX($A$11:A119)+1</f>
        <v>110</v>
      </c>
      <c r="B120" s="46" t="s">
        <v>438</v>
      </c>
      <c r="C120" s="248">
        <v>-1</v>
      </c>
      <c r="D120" s="248" t="s">
        <v>162</v>
      </c>
      <c r="E120" s="38" t="s">
        <v>359</v>
      </c>
      <c r="F120" s="38" t="s">
        <v>468</v>
      </c>
      <c r="G120" s="39" t="s">
        <v>37</v>
      </c>
      <c r="H120" s="40">
        <v>20.62</v>
      </c>
      <c r="I120" s="39">
        <v>1</v>
      </c>
      <c r="J120" s="41">
        <v>40.18</v>
      </c>
      <c r="K120" s="42"/>
      <c r="L120" s="43">
        <f t="shared" si="64"/>
        <v>828.51160000000004</v>
      </c>
      <c r="M120" s="43">
        <f t="shared" si="65"/>
        <v>0</v>
      </c>
      <c r="N120" s="44">
        <f t="shared" si="66"/>
        <v>0</v>
      </c>
      <c r="O120" s="43">
        <f t="shared" ref="O120" si="109">ROUND(M120*SVS_UR_1_1,2)</f>
        <v>0</v>
      </c>
      <c r="P120" s="41">
        <f t="shared" si="73"/>
        <v>1</v>
      </c>
      <c r="Q120" s="42"/>
      <c r="R120" s="43">
        <f t="shared" si="68"/>
        <v>20.62</v>
      </c>
      <c r="S120" s="43">
        <f t="shared" si="69"/>
        <v>0</v>
      </c>
      <c r="T120" s="44">
        <f t="shared" si="70"/>
        <v>0</v>
      </c>
      <c r="U120" s="43" cm="1">
        <f t="array" ref="U120">ROUND(S120*SVS_GrR_1_1,2)</f>
        <v>0</v>
      </c>
    </row>
    <row r="121" spans="1:21" s="45" customFormat="1">
      <c r="A121" s="37">
        <f>MAX($A$11:A120)+1</f>
        <v>111</v>
      </c>
      <c r="B121" s="46" t="s">
        <v>438</v>
      </c>
      <c r="C121" s="248">
        <v>-1</v>
      </c>
      <c r="D121" s="248" t="s">
        <v>161</v>
      </c>
      <c r="E121" s="38" t="s">
        <v>146</v>
      </c>
      <c r="F121" s="38" t="s">
        <v>69</v>
      </c>
      <c r="G121" s="39" t="s">
        <v>88</v>
      </c>
      <c r="H121" s="40">
        <v>15.14</v>
      </c>
      <c r="I121" s="39">
        <v>5</v>
      </c>
      <c r="J121" s="41">
        <v>187.75</v>
      </c>
      <c r="K121" s="42"/>
      <c r="L121" s="43">
        <f t="shared" si="64"/>
        <v>2842.5350000000003</v>
      </c>
      <c r="M121" s="43">
        <f t="shared" si="65"/>
        <v>0</v>
      </c>
      <c r="N121" s="44">
        <f t="shared" si="66"/>
        <v>0</v>
      </c>
      <c r="O121" s="43">
        <f t="shared" ref="O121" si="110">ROUND(M121*SVS_UR_1_1,2)</f>
        <v>0</v>
      </c>
      <c r="P121" s="41">
        <f t="shared" si="73"/>
        <v>1</v>
      </c>
      <c r="Q121" s="42"/>
      <c r="R121" s="43">
        <f t="shared" si="68"/>
        <v>15.14</v>
      </c>
      <c r="S121" s="43">
        <f t="shared" si="69"/>
        <v>0</v>
      </c>
      <c r="T121" s="44">
        <f t="shared" si="70"/>
        <v>0</v>
      </c>
      <c r="U121" s="43" cm="1">
        <f t="array" ref="U121">ROUND(S121*SVS_GrR_1_1,2)</f>
        <v>0</v>
      </c>
    </row>
    <row r="122" spans="1:21" s="45" customFormat="1">
      <c r="A122" s="37">
        <f>MAX($A$11:A121)+1</f>
        <v>112</v>
      </c>
      <c r="B122" s="46" t="s">
        <v>438</v>
      </c>
      <c r="C122" s="248">
        <v>-1</v>
      </c>
      <c r="D122" s="248" t="s">
        <v>124</v>
      </c>
      <c r="E122" s="38" t="s">
        <v>226</v>
      </c>
      <c r="F122" s="38" t="s">
        <v>69</v>
      </c>
      <c r="G122" s="39" t="s">
        <v>88</v>
      </c>
      <c r="H122" s="40">
        <v>5.61</v>
      </c>
      <c r="I122" s="39">
        <v>5</v>
      </c>
      <c r="J122" s="41">
        <v>187.75</v>
      </c>
      <c r="K122" s="42"/>
      <c r="L122" s="43">
        <f t="shared" si="64"/>
        <v>1053.2775000000001</v>
      </c>
      <c r="M122" s="43">
        <f t="shared" si="65"/>
        <v>0</v>
      </c>
      <c r="N122" s="44">
        <f t="shared" si="66"/>
        <v>0</v>
      </c>
      <c r="O122" s="43">
        <f t="shared" ref="O122" si="111">ROUND(M122*SVS_UR_1_1,2)</f>
        <v>0</v>
      </c>
      <c r="P122" s="41">
        <f t="shared" si="73"/>
        <v>1</v>
      </c>
      <c r="Q122" s="42"/>
      <c r="R122" s="43">
        <f t="shared" si="68"/>
        <v>5.61</v>
      </c>
      <c r="S122" s="43">
        <f t="shared" si="69"/>
        <v>0</v>
      </c>
      <c r="T122" s="44">
        <f t="shared" si="70"/>
        <v>0</v>
      </c>
      <c r="U122" s="43" cm="1">
        <f t="array" ref="U122">ROUND(S122*SVS_GrR_1_1,2)</f>
        <v>0</v>
      </c>
    </row>
    <row r="123" spans="1:21" s="45" customFormat="1">
      <c r="A123" s="37">
        <f>MAX($A$11:A122)+1</f>
        <v>113</v>
      </c>
      <c r="B123" s="46" t="s">
        <v>438</v>
      </c>
      <c r="C123" s="248">
        <v>-1</v>
      </c>
      <c r="D123" s="248" t="s">
        <v>123</v>
      </c>
      <c r="E123" s="38" t="s">
        <v>146</v>
      </c>
      <c r="F123" s="38" t="s">
        <v>69</v>
      </c>
      <c r="G123" s="39" t="s">
        <v>88</v>
      </c>
      <c r="H123" s="40">
        <v>15.68</v>
      </c>
      <c r="I123" s="39">
        <v>5</v>
      </c>
      <c r="J123" s="41">
        <v>187.75</v>
      </c>
      <c r="K123" s="42"/>
      <c r="L123" s="43">
        <f t="shared" si="64"/>
        <v>2943.92</v>
      </c>
      <c r="M123" s="43">
        <f t="shared" si="65"/>
        <v>0</v>
      </c>
      <c r="N123" s="44">
        <f t="shared" si="66"/>
        <v>0</v>
      </c>
      <c r="O123" s="43">
        <f t="shared" ref="O123" si="112">ROUND(M123*SVS_UR_1_1,2)</f>
        <v>0</v>
      </c>
      <c r="P123" s="41">
        <f t="shared" si="73"/>
        <v>1</v>
      </c>
      <c r="Q123" s="42"/>
      <c r="R123" s="43">
        <f t="shared" si="68"/>
        <v>15.68</v>
      </c>
      <c r="S123" s="43">
        <f t="shared" si="69"/>
        <v>0</v>
      </c>
      <c r="T123" s="44">
        <f t="shared" si="70"/>
        <v>0</v>
      </c>
      <c r="U123" s="43" cm="1">
        <f t="array" ref="U123">ROUND(S123*SVS_GrR_1_1,2)</f>
        <v>0</v>
      </c>
    </row>
    <row r="124" spans="1:21" s="45" customFormat="1">
      <c r="A124" s="37">
        <f>MAX($A$11:A123)+1</f>
        <v>114</v>
      </c>
      <c r="B124" s="46" t="s">
        <v>438</v>
      </c>
      <c r="C124" s="248">
        <v>-1</v>
      </c>
      <c r="D124" s="248" t="s">
        <v>160</v>
      </c>
      <c r="E124" s="38" t="s">
        <v>367</v>
      </c>
      <c r="F124" s="38" t="s">
        <v>468</v>
      </c>
      <c r="G124" s="39" t="s">
        <v>37</v>
      </c>
      <c r="H124" s="40">
        <v>64.53</v>
      </c>
      <c r="I124" s="39">
        <v>1</v>
      </c>
      <c r="J124" s="41">
        <v>40.18</v>
      </c>
      <c r="K124" s="42"/>
      <c r="L124" s="43">
        <f t="shared" si="64"/>
        <v>2592.8154</v>
      </c>
      <c r="M124" s="43">
        <f t="shared" si="65"/>
        <v>0</v>
      </c>
      <c r="N124" s="44">
        <f t="shared" si="66"/>
        <v>0</v>
      </c>
      <c r="O124" s="43">
        <f t="shared" ref="O124" si="113">ROUND(M124*SVS_UR_1_1,2)</f>
        <v>0</v>
      </c>
      <c r="P124" s="41">
        <f t="shared" si="73"/>
        <v>1</v>
      </c>
      <c r="Q124" s="42"/>
      <c r="R124" s="43">
        <f t="shared" si="68"/>
        <v>64.53</v>
      </c>
      <c r="S124" s="43">
        <f t="shared" si="69"/>
        <v>0</v>
      </c>
      <c r="T124" s="44">
        <f t="shared" si="70"/>
        <v>0</v>
      </c>
      <c r="U124" s="43" cm="1">
        <f t="array" ref="U124">ROUND(S124*SVS_GrR_1_1,2)</f>
        <v>0</v>
      </c>
    </row>
    <row r="125" spans="1:21" s="45" customFormat="1">
      <c r="A125" s="37">
        <f>MAX($A$11:A124)+1</f>
        <v>115</v>
      </c>
      <c r="B125" s="46" t="s">
        <v>438</v>
      </c>
      <c r="C125" s="248">
        <v>-1</v>
      </c>
      <c r="D125" s="248" t="s">
        <v>172</v>
      </c>
      <c r="E125" s="38" t="s">
        <v>208</v>
      </c>
      <c r="F125" s="38" t="s">
        <v>441</v>
      </c>
      <c r="G125" s="39" t="s">
        <v>83</v>
      </c>
      <c r="H125" s="40">
        <v>17.309999999999999</v>
      </c>
      <c r="I125" s="39">
        <v>3</v>
      </c>
      <c r="J125" s="41">
        <v>112.65</v>
      </c>
      <c r="K125" s="42"/>
      <c r="L125" s="43">
        <f t="shared" si="64"/>
        <v>1949.9714999999999</v>
      </c>
      <c r="M125" s="43">
        <f t="shared" si="65"/>
        <v>0</v>
      </c>
      <c r="N125" s="44">
        <f t="shared" si="66"/>
        <v>0</v>
      </c>
      <c r="O125" s="43">
        <f t="shared" ref="O125" si="114">ROUND(M125*SVS_UR_1_1,2)</f>
        <v>0</v>
      </c>
      <c r="P125" s="41">
        <f t="shared" si="73"/>
        <v>1</v>
      </c>
      <c r="Q125" s="42"/>
      <c r="R125" s="43">
        <f t="shared" si="68"/>
        <v>17.309999999999999</v>
      </c>
      <c r="S125" s="43">
        <f t="shared" si="69"/>
        <v>0</v>
      </c>
      <c r="T125" s="44">
        <f t="shared" si="70"/>
        <v>0</v>
      </c>
      <c r="U125" s="43" cm="1">
        <f t="array" ref="U125">ROUND(S125*SVS_GrR_1_1,2)</f>
        <v>0</v>
      </c>
    </row>
    <row r="126" spans="1:21" s="45" customFormat="1">
      <c r="A126" s="37">
        <f>MAX($A$11:A125)+1</f>
        <v>116</v>
      </c>
      <c r="B126" s="46" t="s">
        <v>438</v>
      </c>
      <c r="C126" s="248">
        <v>-1</v>
      </c>
      <c r="D126" s="248" t="s">
        <v>159</v>
      </c>
      <c r="E126" s="38" t="s">
        <v>490</v>
      </c>
      <c r="F126" s="38" t="s">
        <v>468</v>
      </c>
      <c r="G126" s="39" t="s">
        <v>75</v>
      </c>
      <c r="H126" s="40">
        <v>11.71</v>
      </c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</row>
    <row r="127" spans="1:21" s="45" customFormat="1">
      <c r="A127" s="37">
        <f>MAX($A$11:A126)+1</f>
        <v>117</v>
      </c>
      <c r="B127" s="46" t="s">
        <v>438</v>
      </c>
      <c r="C127" s="248">
        <v>-1</v>
      </c>
      <c r="D127" s="248" t="s">
        <v>158</v>
      </c>
      <c r="E127" s="38" t="s">
        <v>491</v>
      </c>
      <c r="F127" s="38" t="s">
        <v>468</v>
      </c>
      <c r="G127" s="39" t="s">
        <v>75</v>
      </c>
      <c r="H127" s="40">
        <v>3.79</v>
      </c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</row>
    <row r="128" spans="1:21" s="45" customFormat="1">
      <c r="A128" s="37">
        <f>MAX($A$11:A127)+1</f>
        <v>118</v>
      </c>
      <c r="B128" s="46" t="s">
        <v>438</v>
      </c>
      <c r="C128" s="248">
        <v>-1</v>
      </c>
      <c r="D128" s="248" t="s">
        <v>157</v>
      </c>
      <c r="E128" s="38" t="s">
        <v>492</v>
      </c>
      <c r="F128" s="38" t="s">
        <v>468</v>
      </c>
      <c r="G128" s="39" t="s">
        <v>75</v>
      </c>
      <c r="H128" s="40">
        <v>3.79</v>
      </c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</row>
    <row r="129" spans="1:21" s="45" customFormat="1">
      <c r="A129" s="37">
        <f>MAX($A$11:A128)+1</f>
        <v>119</v>
      </c>
      <c r="B129" s="46" t="s">
        <v>438</v>
      </c>
      <c r="C129" s="248">
        <v>-1</v>
      </c>
      <c r="D129" s="248" t="s">
        <v>156</v>
      </c>
      <c r="E129" s="38" t="s">
        <v>493</v>
      </c>
      <c r="F129" s="38" t="s">
        <v>468</v>
      </c>
      <c r="G129" s="39" t="s">
        <v>75</v>
      </c>
      <c r="H129" s="40">
        <v>10.45</v>
      </c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</row>
    <row r="130" spans="1:21" s="45" customFormat="1">
      <c r="A130" s="37">
        <f>MAX($A$11:A129)+1</f>
        <v>120</v>
      </c>
      <c r="B130" s="46" t="s">
        <v>438</v>
      </c>
      <c r="C130" s="248">
        <v>-1</v>
      </c>
      <c r="D130" s="248" t="s">
        <v>122</v>
      </c>
      <c r="E130" s="38" t="s">
        <v>494</v>
      </c>
      <c r="F130" s="38" t="s">
        <v>468</v>
      </c>
      <c r="G130" s="39" t="s">
        <v>75</v>
      </c>
      <c r="H130" s="40">
        <v>114.17</v>
      </c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</row>
    <row r="131" spans="1:21" s="45" customFormat="1">
      <c r="A131" s="37">
        <f>MAX($A$11:A130)+1</f>
        <v>121</v>
      </c>
      <c r="B131" s="46" t="s">
        <v>438</v>
      </c>
      <c r="C131" s="248">
        <v>-1</v>
      </c>
      <c r="D131" s="248" t="s">
        <v>153</v>
      </c>
      <c r="E131" s="38" t="s">
        <v>250</v>
      </c>
      <c r="F131" s="38" t="s">
        <v>468</v>
      </c>
      <c r="G131" s="39" t="s">
        <v>75</v>
      </c>
      <c r="H131" s="40">
        <v>374.4</v>
      </c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</row>
    <row r="132" spans="1:21" s="45" customFormat="1">
      <c r="A132" s="37">
        <f>MAX($A$11:A131)+1</f>
        <v>122</v>
      </c>
      <c r="B132" s="46" t="s">
        <v>438</v>
      </c>
      <c r="C132" s="248">
        <v>2</v>
      </c>
      <c r="D132" s="248"/>
      <c r="E132" s="38" t="s">
        <v>84</v>
      </c>
      <c r="F132" s="38" t="s">
        <v>441</v>
      </c>
      <c r="G132" s="39" t="s">
        <v>83</v>
      </c>
      <c r="H132" s="40">
        <v>12.12</v>
      </c>
      <c r="I132" s="39">
        <v>3</v>
      </c>
      <c r="J132" s="41">
        <v>112.65</v>
      </c>
      <c r="K132" s="42"/>
      <c r="L132" s="43">
        <f t="shared" si="64"/>
        <v>1365.318</v>
      </c>
      <c r="M132" s="43">
        <f t="shared" si="65"/>
        <v>0</v>
      </c>
      <c r="N132" s="44">
        <f t="shared" si="66"/>
        <v>0</v>
      </c>
      <c r="O132" s="43">
        <f t="shared" ref="O132" si="115">ROUND(M132*SVS_UR_1_1,2)</f>
        <v>0</v>
      </c>
      <c r="P132" s="41">
        <f t="shared" si="73"/>
        <v>1</v>
      </c>
      <c r="Q132" s="42"/>
      <c r="R132" s="43">
        <f t="shared" si="68"/>
        <v>12.12</v>
      </c>
      <c r="S132" s="43">
        <f t="shared" si="69"/>
        <v>0</v>
      </c>
      <c r="T132" s="44">
        <f t="shared" si="70"/>
        <v>0</v>
      </c>
      <c r="U132" s="43" cm="1">
        <f t="array" ref="U132">ROUND(S132*SVS_GrR_1_1,2)</f>
        <v>0</v>
      </c>
    </row>
    <row r="133" spans="1:21" s="45" customFormat="1">
      <c r="A133" s="37">
        <f>MAX($A$11:A132)+1</f>
        <v>123</v>
      </c>
      <c r="B133" s="46" t="s">
        <v>438</v>
      </c>
      <c r="C133" s="248">
        <v>2</v>
      </c>
      <c r="D133" s="248"/>
      <c r="E133" s="38" t="s">
        <v>84</v>
      </c>
      <c r="F133" s="38" t="s">
        <v>441</v>
      </c>
      <c r="G133" s="39" t="s">
        <v>83</v>
      </c>
      <c r="H133" s="40">
        <v>12.12</v>
      </c>
      <c r="I133" s="39">
        <v>3</v>
      </c>
      <c r="J133" s="41">
        <v>112.65</v>
      </c>
      <c r="K133" s="42"/>
      <c r="L133" s="43">
        <f t="shared" si="64"/>
        <v>1365.318</v>
      </c>
      <c r="M133" s="43">
        <f t="shared" si="65"/>
        <v>0</v>
      </c>
      <c r="N133" s="44">
        <f t="shared" si="66"/>
        <v>0</v>
      </c>
      <c r="O133" s="43">
        <f t="shared" ref="O133" si="116">ROUND(M133*SVS_UR_1_1,2)</f>
        <v>0</v>
      </c>
      <c r="P133" s="41">
        <f t="shared" si="73"/>
        <v>1</v>
      </c>
      <c r="Q133" s="42"/>
      <c r="R133" s="43">
        <f t="shared" si="68"/>
        <v>12.12</v>
      </c>
      <c r="S133" s="43">
        <f t="shared" si="69"/>
        <v>0</v>
      </c>
      <c r="T133" s="44">
        <f t="shared" si="70"/>
        <v>0</v>
      </c>
      <c r="U133" s="43" cm="1">
        <f t="array" ref="U133">ROUND(S133*SVS_GrR_1_1,2)</f>
        <v>0</v>
      </c>
    </row>
    <row r="134" spans="1:21" s="45" customFormat="1">
      <c r="A134" s="37">
        <f>MAX($A$11:A133)+1</f>
        <v>124</v>
      </c>
      <c r="B134" s="46" t="s">
        <v>438</v>
      </c>
      <c r="C134" s="248">
        <v>2</v>
      </c>
      <c r="D134" s="248" t="s">
        <v>495</v>
      </c>
      <c r="E134" s="38" t="s">
        <v>461</v>
      </c>
      <c r="F134" s="38" t="s">
        <v>234</v>
      </c>
      <c r="G134" s="39" t="s">
        <v>65</v>
      </c>
      <c r="H134" s="40">
        <v>65.34</v>
      </c>
      <c r="I134" s="39">
        <v>3</v>
      </c>
      <c r="J134" s="41">
        <v>112.65</v>
      </c>
      <c r="K134" s="42"/>
      <c r="L134" s="43">
        <f t="shared" si="64"/>
        <v>7360.5510000000004</v>
      </c>
      <c r="M134" s="43">
        <f t="shared" si="65"/>
        <v>0</v>
      </c>
      <c r="N134" s="44">
        <f t="shared" si="66"/>
        <v>0</v>
      </c>
      <c r="O134" s="43">
        <f t="shared" ref="O134" si="117">ROUND(M134*SVS_UR_1_1,2)</f>
        <v>0</v>
      </c>
      <c r="P134" s="41">
        <f t="shared" si="73"/>
        <v>1</v>
      </c>
      <c r="Q134" s="42"/>
      <c r="R134" s="43">
        <f t="shared" si="68"/>
        <v>65.34</v>
      </c>
      <c r="S134" s="43">
        <f t="shared" si="69"/>
        <v>0</v>
      </c>
      <c r="T134" s="44">
        <f t="shared" si="70"/>
        <v>0</v>
      </c>
      <c r="U134" s="43" cm="1">
        <f t="array" ref="U134">ROUND(S134*SVS_GrR_1_1,2)</f>
        <v>0</v>
      </c>
    </row>
    <row r="135" spans="1:21" s="45" customFormat="1">
      <c r="A135" s="37">
        <f>MAX($A$11:A134)+1</f>
        <v>125</v>
      </c>
      <c r="B135" s="46" t="s">
        <v>438</v>
      </c>
      <c r="C135" s="248">
        <v>2</v>
      </c>
      <c r="D135" s="248" t="s">
        <v>496</v>
      </c>
      <c r="E135" s="38" t="s">
        <v>82</v>
      </c>
      <c r="F135" s="38" t="s">
        <v>234</v>
      </c>
      <c r="G135" s="39" t="s">
        <v>81</v>
      </c>
      <c r="H135" s="40">
        <v>89.91</v>
      </c>
      <c r="I135" s="39">
        <v>3</v>
      </c>
      <c r="J135" s="41">
        <v>112.65</v>
      </c>
      <c r="K135" s="42"/>
      <c r="L135" s="43">
        <f t="shared" si="64"/>
        <v>10128.361500000001</v>
      </c>
      <c r="M135" s="43">
        <f t="shared" si="65"/>
        <v>0</v>
      </c>
      <c r="N135" s="44">
        <f t="shared" si="66"/>
        <v>0</v>
      </c>
      <c r="O135" s="43">
        <f t="shared" ref="O135" si="118">ROUND(M135*SVS_UR_1_1,2)</f>
        <v>0</v>
      </c>
      <c r="P135" s="41">
        <f t="shared" si="73"/>
        <v>1</v>
      </c>
      <c r="Q135" s="42"/>
      <c r="R135" s="43">
        <f t="shared" si="68"/>
        <v>89.91</v>
      </c>
      <c r="S135" s="43">
        <f t="shared" si="69"/>
        <v>0</v>
      </c>
      <c r="T135" s="44">
        <f t="shared" si="70"/>
        <v>0</v>
      </c>
      <c r="U135" s="43" cm="1">
        <f t="array" ref="U135">ROUND(S135*SVS_GrR_1_1,2)</f>
        <v>0</v>
      </c>
    </row>
    <row r="136" spans="1:21" s="45" customFormat="1">
      <c r="A136" s="37">
        <f>MAX($A$11:A135)+1</f>
        <v>126</v>
      </c>
      <c r="B136" s="46" t="s">
        <v>438</v>
      </c>
      <c r="C136" s="248">
        <v>2</v>
      </c>
      <c r="D136" s="248" t="s">
        <v>497</v>
      </c>
      <c r="E136" s="38" t="s">
        <v>82</v>
      </c>
      <c r="F136" s="38" t="s">
        <v>234</v>
      </c>
      <c r="G136" s="39" t="s">
        <v>81</v>
      </c>
      <c r="H136" s="40">
        <v>24.81</v>
      </c>
      <c r="I136" s="39">
        <v>3</v>
      </c>
      <c r="J136" s="41">
        <v>112.65</v>
      </c>
      <c r="K136" s="42"/>
      <c r="L136" s="43">
        <f t="shared" si="64"/>
        <v>2794.8465000000001</v>
      </c>
      <c r="M136" s="43">
        <f t="shared" si="65"/>
        <v>0</v>
      </c>
      <c r="N136" s="44">
        <f t="shared" si="66"/>
        <v>0</v>
      </c>
      <c r="O136" s="43">
        <f t="shared" ref="O136" si="119">ROUND(M136*SVS_UR_1_1,2)</f>
        <v>0</v>
      </c>
      <c r="P136" s="41">
        <f t="shared" si="73"/>
        <v>1</v>
      </c>
      <c r="Q136" s="42"/>
      <c r="R136" s="43">
        <f t="shared" si="68"/>
        <v>24.81</v>
      </c>
      <c r="S136" s="43">
        <f t="shared" si="69"/>
        <v>0</v>
      </c>
      <c r="T136" s="44">
        <f t="shared" si="70"/>
        <v>0</v>
      </c>
      <c r="U136" s="43" cm="1">
        <f t="array" ref="U136">ROUND(S136*SVS_GrR_1_1,2)</f>
        <v>0</v>
      </c>
    </row>
    <row r="137" spans="1:21" s="45" customFormat="1">
      <c r="A137" s="37">
        <f>MAX($A$11:A136)+1</f>
        <v>127</v>
      </c>
      <c r="B137" s="46" t="s">
        <v>438</v>
      </c>
      <c r="C137" s="248">
        <v>2</v>
      </c>
      <c r="D137" s="248" t="s">
        <v>498</v>
      </c>
      <c r="E137" s="38" t="s">
        <v>82</v>
      </c>
      <c r="F137" s="38" t="s">
        <v>234</v>
      </c>
      <c r="G137" s="39" t="s">
        <v>81</v>
      </c>
      <c r="H137" s="40">
        <v>24.81</v>
      </c>
      <c r="I137" s="39">
        <v>3</v>
      </c>
      <c r="J137" s="41">
        <v>112.65</v>
      </c>
      <c r="K137" s="42"/>
      <c r="L137" s="43">
        <f t="shared" si="64"/>
        <v>2794.8465000000001</v>
      </c>
      <c r="M137" s="43">
        <f t="shared" si="65"/>
        <v>0</v>
      </c>
      <c r="N137" s="44">
        <f t="shared" si="66"/>
        <v>0</v>
      </c>
      <c r="O137" s="43">
        <f t="shared" ref="O137" si="120">ROUND(M137*SVS_UR_1_1,2)</f>
        <v>0</v>
      </c>
      <c r="P137" s="41">
        <f t="shared" si="73"/>
        <v>1</v>
      </c>
      <c r="Q137" s="42"/>
      <c r="R137" s="43">
        <f t="shared" si="68"/>
        <v>24.81</v>
      </c>
      <c r="S137" s="43">
        <f t="shared" si="69"/>
        <v>0</v>
      </c>
      <c r="T137" s="44">
        <f t="shared" si="70"/>
        <v>0</v>
      </c>
      <c r="U137" s="43" cm="1">
        <f t="array" ref="U137">ROUND(S137*SVS_GrR_1_1,2)</f>
        <v>0</v>
      </c>
    </row>
    <row r="138" spans="1:21" s="45" customFormat="1">
      <c r="A138" s="37">
        <f>MAX($A$11:A137)+1</f>
        <v>128</v>
      </c>
      <c r="B138" s="46" t="s">
        <v>438</v>
      </c>
      <c r="C138" s="248">
        <v>2</v>
      </c>
      <c r="D138" s="248" t="s">
        <v>499</v>
      </c>
      <c r="E138" s="38" t="s">
        <v>82</v>
      </c>
      <c r="F138" s="38" t="s">
        <v>234</v>
      </c>
      <c r="G138" s="39" t="s">
        <v>81</v>
      </c>
      <c r="H138" s="40">
        <v>86.26</v>
      </c>
      <c r="I138" s="39">
        <v>3</v>
      </c>
      <c r="J138" s="41">
        <v>112.65</v>
      </c>
      <c r="K138" s="42"/>
      <c r="L138" s="43">
        <f t="shared" si="64"/>
        <v>9717.1890000000003</v>
      </c>
      <c r="M138" s="43">
        <f t="shared" si="65"/>
        <v>0</v>
      </c>
      <c r="N138" s="44">
        <f t="shared" si="66"/>
        <v>0</v>
      </c>
      <c r="O138" s="43">
        <f t="shared" ref="O138" si="121">ROUND(M138*SVS_UR_1_1,2)</f>
        <v>0</v>
      </c>
      <c r="P138" s="41">
        <f t="shared" si="73"/>
        <v>1</v>
      </c>
      <c r="Q138" s="42"/>
      <c r="R138" s="43">
        <f t="shared" si="68"/>
        <v>86.26</v>
      </c>
      <c r="S138" s="43">
        <f t="shared" si="69"/>
        <v>0</v>
      </c>
      <c r="T138" s="44">
        <f t="shared" si="70"/>
        <v>0</v>
      </c>
      <c r="U138" s="43" cm="1">
        <f t="array" ref="U138">ROUND(S138*SVS_GrR_1_1,2)</f>
        <v>0</v>
      </c>
    </row>
    <row r="139" spans="1:21" s="45" customFormat="1">
      <c r="A139" s="37">
        <f>MAX($A$11:A138)+1</f>
        <v>129</v>
      </c>
      <c r="B139" s="46" t="s">
        <v>438</v>
      </c>
      <c r="C139" s="248">
        <v>2</v>
      </c>
      <c r="D139" s="248" t="s">
        <v>190</v>
      </c>
      <c r="E139" s="38" t="s">
        <v>146</v>
      </c>
      <c r="F139" s="38" t="s">
        <v>69</v>
      </c>
      <c r="G139" s="39" t="s">
        <v>88</v>
      </c>
      <c r="H139" s="40">
        <v>6.28</v>
      </c>
      <c r="I139" s="39">
        <v>5</v>
      </c>
      <c r="J139" s="41">
        <v>187.75</v>
      </c>
      <c r="K139" s="42"/>
      <c r="L139" s="43">
        <f t="shared" ref="L139:L163" si="122">H139*J139</f>
        <v>1179.07</v>
      </c>
      <c r="M139" s="43">
        <f t="shared" ref="M139:M163" si="123">IFERROR(L139/K139,0)</f>
        <v>0</v>
      </c>
      <c r="N139" s="44">
        <f t="shared" ref="N139:N163" si="124">IF(O139&gt;0,O139/J139,0)</f>
        <v>0</v>
      </c>
      <c r="O139" s="43">
        <f t="shared" ref="O139" si="125">ROUND(M139*SVS_UR_1_1,2)</f>
        <v>0</v>
      </c>
      <c r="P139" s="41">
        <f t="shared" si="73"/>
        <v>1</v>
      </c>
      <c r="Q139" s="42"/>
      <c r="R139" s="43">
        <f t="shared" ref="R139:R163" si="126">H139*P139</f>
        <v>6.28</v>
      </c>
      <c r="S139" s="43">
        <f t="shared" ref="S139:S163" si="127">IFERROR(R139/Q139,0)</f>
        <v>0</v>
      </c>
      <c r="T139" s="44">
        <f t="shared" ref="T139:T163" si="128">IF(U139&gt;0,U139/P139,0)</f>
        <v>0</v>
      </c>
      <c r="U139" s="43" cm="1">
        <f t="array" ref="U139">ROUND(S139*SVS_GrR_1_1,2)</f>
        <v>0</v>
      </c>
    </row>
    <row r="140" spans="1:21" s="45" customFormat="1">
      <c r="A140" s="37">
        <f>MAX($A$11:A139)+1</f>
        <v>130</v>
      </c>
      <c r="B140" s="46" t="s">
        <v>438</v>
      </c>
      <c r="C140" s="248">
        <v>2</v>
      </c>
      <c r="D140" s="248"/>
      <c r="E140" s="38" t="s">
        <v>86</v>
      </c>
      <c r="F140" s="38"/>
      <c r="G140" s="39" t="s">
        <v>75</v>
      </c>
      <c r="H140" s="40">
        <v>4.3499999999999996</v>
      </c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</row>
    <row r="141" spans="1:21" s="45" customFormat="1">
      <c r="A141" s="37">
        <f>MAX($A$11:A140)+1</f>
        <v>131</v>
      </c>
      <c r="B141" s="46" t="s">
        <v>438</v>
      </c>
      <c r="C141" s="248">
        <v>2</v>
      </c>
      <c r="D141" s="248" t="s">
        <v>191</v>
      </c>
      <c r="E141" s="38" t="s">
        <v>146</v>
      </c>
      <c r="F141" s="38" t="s">
        <v>69</v>
      </c>
      <c r="G141" s="39" t="s">
        <v>88</v>
      </c>
      <c r="H141" s="40">
        <v>6.28</v>
      </c>
      <c r="I141" s="39">
        <v>5</v>
      </c>
      <c r="J141" s="41">
        <v>187.75</v>
      </c>
      <c r="K141" s="42"/>
      <c r="L141" s="43">
        <f t="shared" si="122"/>
        <v>1179.07</v>
      </c>
      <c r="M141" s="43">
        <f t="shared" si="123"/>
        <v>0</v>
      </c>
      <c r="N141" s="44">
        <f t="shared" si="124"/>
        <v>0</v>
      </c>
      <c r="O141" s="43">
        <f t="shared" ref="O141" si="129">ROUND(M141*SVS_UR_1_1,2)</f>
        <v>0</v>
      </c>
      <c r="P141" s="41">
        <f t="shared" ref="P141:P163" si="130">IF(I141&gt;=1,1,0)</f>
        <v>1</v>
      </c>
      <c r="Q141" s="42"/>
      <c r="R141" s="43">
        <f t="shared" si="126"/>
        <v>6.28</v>
      </c>
      <c r="S141" s="43">
        <f t="shared" si="127"/>
        <v>0</v>
      </c>
      <c r="T141" s="44">
        <f t="shared" si="128"/>
        <v>0</v>
      </c>
      <c r="U141" s="43" cm="1">
        <f t="array" ref="U141">ROUND(S141*SVS_GrR_1_1,2)</f>
        <v>0</v>
      </c>
    </row>
    <row r="142" spans="1:21" s="45" customFormat="1">
      <c r="A142" s="37">
        <f>MAX($A$11:A141)+1</f>
        <v>132</v>
      </c>
      <c r="B142" s="46" t="s">
        <v>438</v>
      </c>
      <c r="C142" s="248">
        <v>2</v>
      </c>
      <c r="D142" s="248" t="s">
        <v>189</v>
      </c>
      <c r="E142" s="38" t="s">
        <v>146</v>
      </c>
      <c r="F142" s="38" t="s">
        <v>69</v>
      </c>
      <c r="G142" s="39" t="s">
        <v>88</v>
      </c>
      <c r="H142" s="40">
        <v>15.33</v>
      </c>
      <c r="I142" s="39">
        <v>5</v>
      </c>
      <c r="J142" s="41">
        <v>187.75</v>
      </c>
      <c r="K142" s="42"/>
      <c r="L142" s="43">
        <f t="shared" si="122"/>
        <v>2878.2075</v>
      </c>
      <c r="M142" s="43">
        <f t="shared" si="123"/>
        <v>0</v>
      </c>
      <c r="N142" s="44">
        <f t="shared" si="124"/>
        <v>0</v>
      </c>
      <c r="O142" s="43">
        <f t="shared" ref="O142" si="131">ROUND(M142*SVS_UR_1_1,2)</f>
        <v>0</v>
      </c>
      <c r="P142" s="41">
        <f t="shared" si="130"/>
        <v>1</v>
      </c>
      <c r="Q142" s="42"/>
      <c r="R142" s="43">
        <f t="shared" si="126"/>
        <v>15.33</v>
      </c>
      <c r="S142" s="43">
        <f t="shared" si="127"/>
        <v>0</v>
      </c>
      <c r="T142" s="44">
        <f t="shared" si="128"/>
        <v>0</v>
      </c>
      <c r="U142" s="43" cm="1">
        <f t="array" ref="U142">ROUND(S142*SVS_GrR_1_1,2)</f>
        <v>0</v>
      </c>
    </row>
    <row r="143" spans="1:21" s="45" customFormat="1">
      <c r="A143" s="37">
        <f>MAX($A$11:A142)+1</f>
        <v>133</v>
      </c>
      <c r="B143" s="46" t="s">
        <v>438</v>
      </c>
      <c r="C143" s="248">
        <v>2</v>
      </c>
      <c r="D143" s="248" t="s">
        <v>192</v>
      </c>
      <c r="E143" s="38" t="s">
        <v>146</v>
      </c>
      <c r="F143" s="38" t="s">
        <v>69</v>
      </c>
      <c r="G143" s="39" t="s">
        <v>88</v>
      </c>
      <c r="H143" s="40">
        <v>11.37</v>
      </c>
      <c r="I143" s="39">
        <v>5</v>
      </c>
      <c r="J143" s="41">
        <v>187.75</v>
      </c>
      <c r="K143" s="42"/>
      <c r="L143" s="43">
        <f t="shared" si="122"/>
        <v>2134.7174999999997</v>
      </c>
      <c r="M143" s="43">
        <f t="shared" si="123"/>
        <v>0</v>
      </c>
      <c r="N143" s="44">
        <f t="shared" si="124"/>
        <v>0</v>
      </c>
      <c r="O143" s="43">
        <f t="shared" ref="O143" si="132">ROUND(M143*SVS_UR_1_1,2)</f>
        <v>0</v>
      </c>
      <c r="P143" s="41">
        <f t="shared" si="130"/>
        <v>1</v>
      </c>
      <c r="Q143" s="42"/>
      <c r="R143" s="43">
        <f t="shared" si="126"/>
        <v>11.37</v>
      </c>
      <c r="S143" s="43">
        <f t="shared" si="127"/>
        <v>0</v>
      </c>
      <c r="T143" s="44">
        <f t="shared" si="128"/>
        <v>0</v>
      </c>
      <c r="U143" s="43" cm="1">
        <f t="array" ref="U143">ROUND(S143*SVS_GrR_1_1,2)</f>
        <v>0</v>
      </c>
    </row>
    <row r="144" spans="1:21" s="45" customFormat="1">
      <c r="A144" s="37">
        <f>MAX($A$11:A143)+1</f>
        <v>134</v>
      </c>
      <c r="B144" s="46" t="s">
        <v>438</v>
      </c>
      <c r="C144" s="248">
        <v>2</v>
      </c>
      <c r="D144" s="248" t="s">
        <v>188</v>
      </c>
      <c r="E144" s="38" t="s">
        <v>209</v>
      </c>
      <c r="F144" s="38" t="s">
        <v>69</v>
      </c>
      <c r="G144" s="39" t="s">
        <v>75</v>
      </c>
      <c r="H144" s="40">
        <v>3.86</v>
      </c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</row>
    <row r="145" spans="1:21" s="45" customFormat="1">
      <c r="A145" s="37">
        <f>MAX($A$11:A144)+1</f>
        <v>135</v>
      </c>
      <c r="B145" s="46" t="s">
        <v>438</v>
      </c>
      <c r="C145" s="248">
        <v>2</v>
      </c>
      <c r="D145" s="248" t="s">
        <v>194</v>
      </c>
      <c r="E145" s="38" t="s">
        <v>394</v>
      </c>
      <c r="F145" s="38" t="s">
        <v>447</v>
      </c>
      <c r="G145" s="39" t="s">
        <v>75</v>
      </c>
      <c r="H145" s="40">
        <v>7.15</v>
      </c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</row>
    <row r="146" spans="1:21" s="45" customFormat="1">
      <c r="A146" s="37">
        <f>MAX($A$11:A145)+1</f>
        <v>136</v>
      </c>
      <c r="B146" s="46" t="s">
        <v>438</v>
      </c>
      <c r="C146" s="248">
        <v>2</v>
      </c>
      <c r="D146" s="248" t="s">
        <v>500</v>
      </c>
      <c r="E146" s="38" t="s">
        <v>461</v>
      </c>
      <c r="F146" s="38" t="s">
        <v>234</v>
      </c>
      <c r="G146" s="39" t="s">
        <v>65</v>
      </c>
      <c r="H146" s="40">
        <v>80.180000000000007</v>
      </c>
      <c r="I146" s="39">
        <v>3</v>
      </c>
      <c r="J146" s="41">
        <v>112.65</v>
      </c>
      <c r="K146" s="42"/>
      <c r="L146" s="43">
        <f t="shared" si="122"/>
        <v>9032.2770000000019</v>
      </c>
      <c r="M146" s="43">
        <f t="shared" si="123"/>
        <v>0</v>
      </c>
      <c r="N146" s="44">
        <f t="shared" si="124"/>
        <v>0</v>
      </c>
      <c r="O146" s="43">
        <f t="shared" ref="O146" si="133">ROUND(M146*SVS_UR_1_1,2)</f>
        <v>0</v>
      </c>
      <c r="P146" s="41">
        <f t="shared" si="130"/>
        <v>1</v>
      </c>
      <c r="Q146" s="42"/>
      <c r="R146" s="43">
        <f t="shared" si="126"/>
        <v>80.180000000000007</v>
      </c>
      <c r="S146" s="43">
        <f t="shared" si="127"/>
        <v>0</v>
      </c>
      <c r="T146" s="44">
        <f t="shared" si="128"/>
        <v>0</v>
      </c>
      <c r="U146" s="43" cm="1">
        <f t="array" ref="U146">ROUND(S146*SVS_GrR_1_1,2)</f>
        <v>0</v>
      </c>
    </row>
    <row r="147" spans="1:21" s="45" customFormat="1">
      <c r="A147" s="37">
        <f>MAX($A$11:A146)+1</f>
        <v>137</v>
      </c>
      <c r="B147" s="46" t="s">
        <v>438</v>
      </c>
      <c r="C147" s="248">
        <v>2</v>
      </c>
      <c r="D147" s="248" t="s">
        <v>187</v>
      </c>
      <c r="E147" s="38" t="s">
        <v>365</v>
      </c>
      <c r="F147" s="38" t="s">
        <v>234</v>
      </c>
      <c r="G147" s="39" t="s">
        <v>65</v>
      </c>
      <c r="H147" s="40">
        <v>64.14</v>
      </c>
      <c r="I147" s="39">
        <v>3</v>
      </c>
      <c r="J147" s="41">
        <v>112.65</v>
      </c>
      <c r="K147" s="42"/>
      <c r="L147" s="43">
        <f t="shared" si="122"/>
        <v>7225.3710000000001</v>
      </c>
      <c r="M147" s="43">
        <f t="shared" si="123"/>
        <v>0</v>
      </c>
      <c r="N147" s="44">
        <f t="shared" si="124"/>
        <v>0</v>
      </c>
      <c r="O147" s="43">
        <f t="shared" ref="O147" si="134">ROUND(M147*SVS_UR_1_1,2)</f>
        <v>0</v>
      </c>
      <c r="P147" s="41">
        <f t="shared" si="130"/>
        <v>1</v>
      </c>
      <c r="Q147" s="42"/>
      <c r="R147" s="43">
        <f t="shared" si="126"/>
        <v>64.14</v>
      </c>
      <c r="S147" s="43">
        <f t="shared" si="127"/>
        <v>0</v>
      </c>
      <c r="T147" s="44">
        <f t="shared" si="128"/>
        <v>0</v>
      </c>
      <c r="U147" s="43" cm="1">
        <f t="array" ref="U147">ROUND(S147*SVS_GrR_1_1,2)</f>
        <v>0</v>
      </c>
    </row>
    <row r="148" spans="1:21" s="45" customFormat="1">
      <c r="A148" s="37">
        <f>MAX($A$11:A147)+1</f>
        <v>138</v>
      </c>
      <c r="B148" s="46" t="s">
        <v>438</v>
      </c>
      <c r="C148" s="248">
        <v>2</v>
      </c>
      <c r="D148" s="248" t="s">
        <v>186</v>
      </c>
      <c r="E148" s="38" t="s">
        <v>365</v>
      </c>
      <c r="F148" s="38" t="s">
        <v>234</v>
      </c>
      <c r="G148" s="39" t="s">
        <v>65</v>
      </c>
      <c r="H148" s="40">
        <v>64.19</v>
      </c>
      <c r="I148" s="39">
        <v>3</v>
      </c>
      <c r="J148" s="41">
        <v>112.65</v>
      </c>
      <c r="K148" s="42"/>
      <c r="L148" s="43">
        <f t="shared" si="122"/>
        <v>7231.0034999999998</v>
      </c>
      <c r="M148" s="43">
        <f t="shared" si="123"/>
        <v>0</v>
      </c>
      <c r="N148" s="44">
        <f t="shared" si="124"/>
        <v>0</v>
      </c>
      <c r="O148" s="43">
        <f t="shared" ref="O148" si="135">ROUND(M148*SVS_UR_1_1,2)</f>
        <v>0</v>
      </c>
      <c r="P148" s="41">
        <f t="shared" si="130"/>
        <v>1</v>
      </c>
      <c r="Q148" s="42"/>
      <c r="R148" s="43">
        <f t="shared" si="126"/>
        <v>64.19</v>
      </c>
      <c r="S148" s="43">
        <f t="shared" si="127"/>
        <v>0</v>
      </c>
      <c r="T148" s="44">
        <f t="shared" si="128"/>
        <v>0</v>
      </c>
      <c r="U148" s="43" cm="1">
        <f t="array" ref="U148">ROUND(S148*SVS_GrR_1_1,2)</f>
        <v>0</v>
      </c>
    </row>
    <row r="149" spans="1:21" s="45" customFormat="1">
      <c r="A149" s="37">
        <f>MAX($A$11:A148)+1</f>
        <v>139</v>
      </c>
      <c r="B149" s="46" t="s">
        <v>438</v>
      </c>
      <c r="C149" s="248">
        <v>2</v>
      </c>
      <c r="D149" s="248" t="s">
        <v>501</v>
      </c>
      <c r="E149" s="38" t="s">
        <v>212</v>
      </c>
      <c r="F149" s="38" t="s">
        <v>441</v>
      </c>
      <c r="G149" s="39" t="s">
        <v>83</v>
      </c>
      <c r="H149" s="40">
        <v>9.43</v>
      </c>
      <c r="I149" s="39">
        <v>3</v>
      </c>
      <c r="J149" s="41">
        <v>112.65</v>
      </c>
      <c r="K149" s="42"/>
      <c r="L149" s="43">
        <f t="shared" si="122"/>
        <v>1062.2895000000001</v>
      </c>
      <c r="M149" s="43">
        <f t="shared" si="123"/>
        <v>0</v>
      </c>
      <c r="N149" s="44">
        <f t="shared" si="124"/>
        <v>0</v>
      </c>
      <c r="O149" s="43">
        <f t="shared" ref="O149" si="136">ROUND(M149*SVS_UR_1_1,2)</f>
        <v>0</v>
      </c>
      <c r="P149" s="41">
        <f t="shared" si="130"/>
        <v>1</v>
      </c>
      <c r="Q149" s="42"/>
      <c r="R149" s="43">
        <f t="shared" si="126"/>
        <v>9.43</v>
      </c>
      <c r="S149" s="43">
        <f t="shared" si="127"/>
        <v>0</v>
      </c>
      <c r="T149" s="44">
        <f t="shared" si="128"/>
        <v>0</v>
      </c>
      <c r="U149" s="43" cm="1">
        <f t="array" ref="U149">ROUND(S149*SVS_GrR_1_1,2)</f>
        <v>0</v>
      </c>
    </row>
    <row r="150" spans="1:21" s="45" customFormat="1">
      <c r="A150" s="37">
        <f>MAX($A$11:A149)+1</f>
        <v>140</v>
      </c>
      <c r="B150" s="46" t="s">
        <v>438</v>
      </c>
      <c r="C150" s="248">
        <v>2</v>
      </c>
      <c r="D150" s="248" t="s">
        <v>502</v>
      </c>
      <c r="E150" s="38" t="s">
        <v>365</v>
      </c>
      <c r="F150" s="38" t="s">
        <v>234</v>
      </c>
      <c r="G150" s="39" t="s">
        <v>65</v>
      </c>
      <c r="H150" s="40">
        <v>63.93</v>
      </c>
      <c r="I150" s="39">
        <v>3</v>
      </c>
      <c r="J150" s="41">
        <v>112.65</v>
      </c>
      <c r="K150" s="42"/>
      <c r="L150" s="43">
        <f t="shared" si="122"/>
        <v>7201.7145</v>
      </c>
      <c r="M150" s="43">
        <f t="shared" si="123"/>
        <v>0</v>
      </c>
      <c r="N150" s="44">
        <f t="shared" si="124"/>
        <v>0</v>
      </c>
      <c r="O150" s="43">
        <f t="shared" ref="O150" si="137">ROUND(M150*SVS_UR_1_1,2)</f>
        <v>0</v>
      </c>
      <c r="P150" s="41">
        <f t="shared" si="130"/>
        <v>1</v>
      </c>
      <c r="Q150" s="42"/>
      <c r="R150" s="43">
        <f t="shared" si="126"/>
        <v>63.93</v>
      </c>
      <c r="S150" s="43">
        <f t="shared" si="127"/>
        <v>0</v>
      </c>
      <c r="T150" s="44">
        <f t="shared" si="128"/>
        <v>0</v>
      </c>
      <c r="U150" s="43" cm="1">
        <f t="array" ref="U150">ROUND(S150*SVS_GrR_1_1,2)</f>
        <v>0</v>
      </c>
    </row>
    <row r="151" spans="1:21" s="45" customFormat="1">
      <c r="A151" s="37">
        <f>MAX($A$11:A150)+1</f>
        <v>141</v>
      </c>
      <c r="B151" s="46" t="s">
        <v>438</v>
      </c>
      <c r="C151" s="248">
        <v>2</v>
      </c>
      <c r="D151" s="248" t="s">
        <v>503</v>
      </c>
      <c r="E151" s="38" t="s">
        <v>365</v>
      </c>
      <c r="F151" s="38" t="s">
        <v>234</v>
      </c>
      <c r="G151" s="39" t="s">
        <v>65</v>
      </c>
      <c r="H151" s="40">
        <v>64.349999999999994</v>
      </c>
      <c r="I151" s="39">
        <v>3</v>
      </c>
      <c r="J151" s="41">
        <v>112.65</v>
      </c>
      <c r="K151" s="42"/>
      <c r="L151" s="43">
        <f t="shared" si="122"/>
        <v>7249.0275000000001</v>
      </c>
      <c r="M151" s="43">
        <f t="shared" si="123"/>
        <v>0</v>
      </c>
      <c r="N151" s="44">
        <f t="shared" si="124"/>
        <v>0</v>
      </c>
      <c r="O151" s="43">
        <f t="shared" ref="O151" si="138">ROUND(M151*SVS_UR_1_1,2)</f>
        <v>0</v>
      </c>
      <c r="P151" s="41">
        <f t="shared" si="130"/>
        <v>1</v>
      </c>
      <c r="Q151" s="42"/>
      <c r="R151" s="43">
        <f t="shared" si="126"/>
        <v>64.349999999999994</v>
      </c>
      <c r="S151" s="43">
        <f t="shared" si="127"/>
        <v>0</v>
      </c>
      <c r="T151" s="44">
        <f t="shared" si="128"/>
        <v>0</v>
      </c>
      <c r="U151" s="43" cm="1">
        <f t="array" ref="U151">ROUND(S151*SVS_GrR_1_1,2)</f>
        <v>0</v>
      </c>
    </row>
    <row r="152" spans="1:21" s="45" customFormat="1">
      <c r="A152" s="37">
        <f>MAX($A$11:A151)+1</f>
        <v>142</v>
      </c>
      <c r="B152" s="46" t="s">
        <v>438</v>
      </c>
      <c r="C152" s="248">
        <v>2</v>
      </c>
      <c r="D152" s="248" t="s">
        <v>504</v>
      </c>
      <c r="E152" s="38" t="s">
        <v>365</v>
      </c>
      <c r="F152" s="38" t="s">
        <v>234</v>
      </c>
      <c r="G152" s="39" t="s">
        <v>65</v>
      </c>
      <c r="H152" s="40">
        <v>64.349999999999994</v>
      </c>
      <c r="I152" s="39">
        <v>3</v>
      </c>
      <c r="J152" s="41">
        <v>112.65</v>
      </c>
      <c r="K152" s="42"/>
      <c r="L152" s="43">
        <f t="shared" si="122"/>
        <v>7249.0275000000001</v>
      </c>
      <c r="M152" s="43">
        <f t="shared" si="123"/>
        <v>0</v>
      </c>
      <c r="N152" s="44">
        <f t="shared" si="124"/>
        <v>0</v>
      </c>
      <c r="O152" s="43">
        <f t="shared" ref="O152" si="139">ROUND(M152*SVS_UR_1_1,2)</f>
        <v>0</v>
      </c>
      <c r="P152" s="41">
        <f t="shared" si="130"/>
        <v>1</v>
      </c>
      <c r="Q152" s="42"/>
      <c r="R152" s="43">
        <f t="shared" si="126"/>
        <v>64.349999999999994</v>
      </c>
      <c r="S152" s="43">
        <f t="shared" si="127"/>
        <v>0</v>
      </c>
      <c r="T152" s="44">
        <f t="shared" si="128"/>
        <v>0</v>
      </c>
      <c r="U152" s="43" cm="1">
        <f t="array" ref="U152">ROUND(S152*SVS_GrR_1_1,2)</f>
        <v>0</v>
      </c>
    </row>
    <row r="153" spans="1:21" s="45" customFormat="1">
      <c r="A153" s="37">
        <f>MAX($A$11:A152)+1</f>
        <v>143</v>
      </c>
      <c r="B153" s="46" t="s">
        <v>438</v>
      </c>
      <c r="C153" s="248">
        <v>2</v>
      </c>
      <c r="D153" s="248" t="s">
        <v>265</v>
      </c>
      <c r="E153" s="38" t="s">
        <v>365</v>
      </c>
      <c r="F153" s="38" t="s">
        <v>234</v>
      </c>
      <c r="G153" s="39" t="s">
        <v>65</v>
      </c>
      <c r="H153" s="40">
        <v>64.290000000000006</v>
      </c>
      <c r="I153" s="39">
        <v>3</v>
      </c>
      <c r="J153" s="41">
        <v>112.65</v>
      </c>
      <c r="K153" s="42"/>
      <c r="L153" s="43">
        <f t="shared" si="122"/>
        <v>7242.268500000001</v>
      </c>
      <c r="M153" s="43">
        <f t="shared" si="123"/>
        <v>0</v>
      </c>
      <c r="N153" s="44">
        <f t="shared" si="124"/>
        <v>0</v>
      </c>
      <c r="O153" s="43">
        <f t="shared" ref="O153" si="140">ROUND(M153*SVS_UR_1_1,2)</f>
        <v>0</v>
      </c>
      <c r="P153" s="41">
        <f t="shared" si="130"/>
        <v>1</v>
      </c>
      <c r="Q153" s="42"/>
      <c r="R153" s="43">
        <f t="shared" si="126"/>
        <v>64.290000000000006</v>
      </c>
      <c r="S153" s="43">
        <f t="shared" si="127"/>
        <v>0</v>
      </c>
      <c r="T153" s="44">
        <f t="shared" si="128"/>
        <v>0</v>
      </c>
      <c r="U153" s="43" cm="1">
        <f t="array" ref="U153">ROUND(S153*SVS_GrR_1_1,2)</f>
        <v>0</v>
      </c>
    </row>
    <row r="154" spans="1:21" s="45" customFormat="1">
      <c r="A154" s="37">
        <f>MAX($A$11:A153)+1</f>
        <v>144</v>
      </c>
      <c r="B154" s="46" t="s">
        <v>438</v>
      </c>
      <c r="C154" s="248">
        <v>2</v>
      </c>
      <c r="D154" s="248" t="s">
        <v>203</v>
      </c>
      <c r="E154" s="38" t="s">
        <v>365</v>
      </c>
      <c r="F154" s="38" t="s">
        <v>234</v>
      </c>
      <c r="G154" s="39" t="s">
        <v>65</v>
      </c>
      <c r="H154" s="40">
        <v>81.42</v>
      </c>
      <c r="I154" s="39">
        <v>3</v>
      </c>
      <c r="J154" s="41">
        <v>112.65</v>
      </c>
      <c r="K154" s="42"/>
      <c r="L154" s="43">
        <f t="shared" si="122"/>
        <v>9171.9630000000016</v>
      </c>
      <c r="M154" s="43">
        <f t="shared" si="123"/>
        <v>0</v>
      </c>
      <c r="N154" s="44">
        <f t="shared" si="124"/>
        <v>0</v>
      </c>
      <c r="O154" s="43">
        <f t="shared" ref="O154" si="141">ROUND(M154*SVS_UR_1_1,2)</f>
        <v>0</v>
      </c>
      <c r="P154" s="41">
        <f t="shared" si="130"/>
        <v>1</v>
      </c>
      <c r="Q154" s="42"/>
      <c r="R154" s="43">
        <f t="shared" si="126"/>
        <v>81.42</v>
      </c>
      <c r="S154" s="43">
        <f t="shared" si="127"/>
        <v>0</v>
      </c>
      <c r="T154" s="44">
        <f t="shared" si="128"/>
        <v>0</v>
      </c>
      <c r="U154" s="43" cm="1">
        <f t="array" ref="U154">ROUND(S154*SVS_GrR_1_1,2)</f>
        <v>0</v>
      </c>
    </row>
    <row r="155" spans="1:21" s="45" customFormat="1">
      <c r="A155" s="37">
        <f>MAX($A$11:A154)+1</f>
        <v>145</v>
      </c>
      <c r="B155" s="46" t="s">
        <v>438</v>
      </c>
      <c r="C155" s="248">
        <v>2</v>
      </c>
      <c r="D155" s="248" t="s">
        <v>202</v>
      </c>
      <c r="E155" s="38" t="s">
        <v>365</v>
      </c>
      <c r="F155" s="38" t="s">
        <v>234</v>
      </c>
      <c r="G155" s="39" t="s">
        <v>65</v>
      </c>
      <c r="H155" s="40">
        <v>63.12</v>
      </c>
      <c r="I155" s="39">
        <v>3</v>
      </c>
      <c r="J155" s="41">
        <v>112.65</v>
      </c>
      <c r="K155" s="42"/>
      <c r="L155" s="43">
        <f t="shared" si="122"/>
        <v>7110.4679999999998</v>
      </c>
      <c r="M155" s="43">
        <f t="shared" si="123"/>
        <v>0</v>
      </c>
      <c r="N155" s="44">
        <f t="shared" si="124"/>
        <v>0</v>
      </c>
      <c r="O155" s="43">
        <f t="shared" ref="O155" si="142">ROUND(M155*SVS_UR_1_1,2)</f>
        <v>0</v>
      </c>
      <c r="P155" s="41">
        <f t="shared" si="130"/>
        <v>1</v>
      </c>
      <c r="Q155" s="42"/>
      <c r="R155" s="43">
        <f t="shared" si="126"/>
        <v>63.12</v>
      </c>
      <c r="S155" s="43">
        <f t="shared" si="127"/>
        <v>0</v>
      </c>
      <c r="T155" s="44">
        <f t="shared" si="128"/>
        <v>0</v>
      </c>
      <c r="U155" s="43" cm="1">
        <f t="array" ref="U155">ROUND(S155*SVS_GrR_1_1,2)</f>
        <v>0</v>
      </c>
    </row>
    <row r="156" spans="1:21" s="45" customFormat="1">
      <c r="A156" s="37">
        <f>MAX($A$11:A155)+1</f>
        <v>146</v>
      </c>
      <c r="B156" s="46" t="s">
        <v>438</v>
      </c>
      <c r="C156" s="248">
        <v>2</v>
      </c>
      <c r="D156" s="248" t="s">
        <v>201</v>
      </c>
      <c r="E156" s="38" t="s">
        <v>365</v>
      </c>
      <c r="F156" s="38" t="s">
        <v>234</v>
      </c>
      <c r="G156" s="39" t="s">
        <v>65</v>
      </c>
      <c r="H156" s="40">
        <v>81.42</v>
      </c>
      <c r="I156" s="39">
        <v>3</v>
      </c>
      <c r="J156" s="41">
        <v>112.65</v>
      </c>
      <c r="K156" s="42"/>
      <c r="L156" s="43">
        <f t="shared" si="122"/>
        <v>9171.9630000000016</v>
      </c>
      <c r="M156" s="43">
        <f t="shared" si="123"/>
        <v>0</v>
      </c>
      <c r="N156" s="44">
        <f t="shared" si="124"/>
        <v>0</v>
      </c>
      <c r="O156" s="43">
        <f t="shared" ref="O156" si="143">ROUND(M156*SVS_UR_1_1,2)</f>
        <v>0</v>
      </c>
      <c r="P156" s="41">
        <f t="shared" si="130"/>
        <v>1</v>
      </c>
      <c r="Q156" s="42"/>
      <c r="R156" s="43">
        <f t="shared" si="126"/>
        <v>81.42</v>
      </c>
      <c r="S156" s="43">
        <f t="shared" si="127"/>
        <v>0</v>
      </c>
      <c r="T156" s="44">
        <f t="shared" si="128"/>
        <v>0</v>
      </c>
      <c r="U156" s="43" cm="1">
        <f t="array" ref="U156">ROUND(S156*SVS_GrR_1_1,2)</f>
        <v>0</v>
      </c>
    </row>
    <row r="157" spans="1:21" s="45" customFormat="1">
      <c r="A157" s="37">
        <f>MAX($A$11:A156)+1</f>
        <v>147</v>
      </c>
      <c r="B157" s="46" t="s">
        <v>438</v>
      </c>
      <c r="C157" s="248">
        <v>2</v>
      </c>
      <c r="D157" s="248" t="s">
        <v>200</v>
      </c>
      <c r="E157" s="38" t="s">
        <v>365</v>
      </c>
      <c r="F157" s="38" t="s">
        <v>234</v>
      </c>
      <c r="G157" s="39" t="s">
        <v>65</v>
      </c>
      <c r="H157" s="40">
        <v>64.290000000000006</v>
      </c>
      <c r="I157" s="39">
        <v>3</v>
      </c>
      <c r="J157" s="41">
        <v>112.65</v>
      </c>
      <c r="K157" s="42"/>
      <c r="L157" s="43">
        <f t="shared" si="122"/>
        <v>7242.268500000001</v>
      </c>
      <c r="M157" s="43">
        <f t="shared" si="123"/>
        <v>0</v>
      </c>
      <c r="N157" s="44">
        <f t="shared" si="124"/>
        <v>0</v>
      </c>
      <c r="O157" s="43">
        <f t="shared" ref="O157" si="144">ROUND(M157*SVS_UR_1_1,2)</f>
        <v>0</v>
      </c>
      <c r="P157" s="41">
        <f t="shared" si="130"/>
        <v>1</v>
      </c>
      <c r="Q157" s="42"/>
      <c r="R157" s="43">
        <f t="shared" si="126"/>
        <v>64.290000000000006</v>
      </c>
      <c r="S157" s="43">
        <f t="shared" si="127"/>
        <v>0</v>
      </c>
      <c r="T157" s="44">
        <f t="shared" si="128"/>
        <v>0</v>
      </c>
      <c r="U157" s="43" cm="1">
        <f t="array" ref="U157">ROUND(S157*SVS_GrR_1_1,2)</f>
        <v>0</v>
      </c>
    </row>
    <row r="158" spans="1:21" s="45" customFormat="1">
      <c r="A158" s="37">
        <f>MAX($A$11:A157)+1</f>
        <v>148</v>
      </c>
      <c r="B158" s="46" t="s">
        <v>438</v>
      </c>
      <c r="C158" s="248">
        <v>2</v>
      </c>
      <c r="D158" s="248" t="s">
        <v>199</v>
      </c>
      <c r="E158" s="38" t="s">
        <v>365</v>
      </c>
      <c r="F158" s="38" t="s">
        <v>234</v>
      </c>
      <c r="G158" s="39" t="s">
        <v>65</v>
      </c>
      <c r="H158" s="40">
        <v>64</v>
      </c>
      <c r="I158" s="39">
        <v>3</v>
      </c>
      <c r="J158" s="41">
        <v>112.65</v>
      </c>
      <c r="K158" s="42"/>
      <c r="L158" s="43">
        <f t="shared" si="122"/>
        <v>7209.6</v>
      </c>
      <c r="M158" s="43">
        <f t="shared" si="123"/>
        <v>0</v>
      </c>
      <c r="N158" s="44">
        <f t="shared" si="124"/>
        <v>0</v>
      </c>
      <c r="O158" s="43">
        <f t="shared" ref="O158" si="145">ROUND(M158*SVS_UR_1_1,2)</f>
        <v>0</v>
      </c>
      <c r="P158" s="41">
        <f t="shared" si="130"/>
        <v>1</v>
      </c>
      <c r="Q158" s="42"/>
      <c r="R158" s="43">
        <f t="shared" si="126"/>
        <v>64</v>
      </c>
      <c r="S158" s="43">
        <f t="shared" si="127"/>
        <v>0</v>
      </c>
      <c r="T158" s="44">
        <f t="shared" si="128"/>
        <v>0</v>
      </c>
      <c r="U158" s="43" cm="1">
        <f t="array" ref="U158">ROUND(S158*SVS_GrR_1_1,2)</f>
        <v>0</v>
      </c>
    </row>
    <row r="159" spans="1:21" s="45" customFormat="1">
      <c r="A159" s="37">
        <f>MAX($A$11:A158)+1</f>
        <v>149</v>
      </c>
      <c r="B159" s="46" t="s">
        <v>438</v>
      </c>
      <c r="C159" s="248">
        <v>2</v>
      </c>
      <c r="D159" s="248" t="s">
        <v>505</v>
      </c>
      <c r="E159" s="38" t="s">
        <v>208</v>
      </c>
      <c r="F159" s="38" t="s">
        <v>441</v>
      </c>
      <c r="G159" s="39" t="s">
        <v>83</v>
      </c>
      <c r="H159" s="40">
        <v>9.43</v>
      </c>
      <c r="I159" s="39">
        <v>3</v>
      </c>
      <c r="J159" s="41">
        <v>112.65</v>
      </c>
      <c r="K159" s="42"/>
      <c r="L159" s="43">
        <f t="shared" si="122"/>
        <v>1062.2895000000001</v>
      </c>
      <c r="M159" s="43">
        <f t="shared" si="123"/>
        <v>0</v>
      </c>
      <c r="N159" s="44">
        <f t="shared" si="124"/>
        <v>0</v>
      </c>
      <c r="O159" s="43">
        <f t="shared" ref="O159" si="146">ROUND(M159*SVS_UR_1_1,2)</f>
        <v>0</v>
      </c>
      <c r="P159" s="41">
        <f t="shared" si="130"/>
        <v>1</v>
      </c>
      <c r="Q159" s="42"/>
      <c r="R159" s="43">
        <f t="shared" si="126"/>
        <v>9.43</v>
      </c>
      <c r="S159" s="43">
        <f t="shared" si="127"/>
        <v>0</v>
      </c>
      <c r="T159" s="44">
        <f t="shared" si="128"/>
        <v>0</v>
      </c>
      <c r="U159" s="43" cm="1">
        <f t="array" ref="U159">ROUND(S159*SVS_GrR_1_1,2)</f>
        <v>0</v>
      </c>
    </row>
    <row r="160" spans="1:21" s="45" customFormat="1">
      <c r="A160" s="37">
        <f>MAX($A$11:A159)+1</f>
        <v>150</v>
      </c>
      <c r="B160" s="46" t="s">
        <v>438</v>
      </c>
      <c r="C160" s="248">
        <v>2</v>
      </c>
      <c r="D160" s="248" t="s">
        <v>198</v>
      </c>
      <c r="E160" s="38" t="s">
        <v>365</v>
      </c>
      <c r="F160" s="38" t="s">
        <v>234</v>
      </c>
      <c r="G160" s="39" t="s">
        <v>65</v>
      </c>
      <c r="H160" s="40">
        <v>64</v>
      </c>
      <c r="I160" s="39">
        <v>3</v>
      </c>
      <c r="J160" s="41">
        <v>112.65</v>
      </c>
      <c r="K160" s="42"/>
      <c r="L160" s="43">
        <f t="shared" si="122"/>
        <v>7209.6</v>
      </c>
      <c r="M160" s="43">
        <f t="shared" si="123"/>
        <v>0</v>
      </c>
      <c r="N160" s="44">
        <f t="shared" si="124"/>
        <v>0</v>
      </c>
      <c r="O160" s="43">
        <f t="shared" ref="O160" si="147">ROUND(M160*SVS_UR_1_1,2)</f>
        <v>0</v>
      </c>
      <c r="P160" s="41">
        <f t="shared" si="130"/>
        <v>1</v>
      </c>
      <c r="Q160" s="42"/>
      <c r="R160" s="43">
        <f t="shared" si="126"/>
        <v>64</v>
      </c>
      <c r="S160" s="43">
        <f t="shared" si="127"/>
        <v>0</v>
      </c>
      <c r="T160" s="44">
        <f t="shared" si="128"/>
        <v>0</v>
      </c>
      <c r="U160" s="43" cm="1">
        <f t="array" ref="U160">ROUND(S160*SVS_GrR_1_1,2)</f>
        <v>0</v>
      </c>
    </row>
    <row r="161" spans="1:21" s="45" customFormat="1">
      <c r="A161" s="37">
        <f>MAX($A$11:A160)+1</f>
        <v>151</v>
      </c>
      <c r="B161" s="46" t="s">
        <v>438</v>
      </c>
      <c r="C161" s="248">
        <v>2</v>
      </c>
      <c r="D161" s="248" t="s">
        <v>197</v>
      </c>
      <c r="E161" s="38" t="s">
        <v>365</v>
      </c>
      <c r="F161" s="38" t="s">
        <v>234</v>
      </c>
      <c r="G161" s="39" t="s">
        <v>65</v>
      </c>
      <c r="H161" s="40">
        <v>64.349999999999994</v>
      </c>
      <c r="I161" s="39">
        <v>3</v>
      </c>
      <c r="J161" s="41">
        <v>112.65</v>
      </c>
      <c r="K161" s="42"/>
      <c r="L161" s="43">
        <f t="shared" si="122"/>
        <v>7249.0275000000001</v>
      </c>
      <c r="M161" s="43">
        <f t="shared" si="123"/>
        <v>0</v>
      </c>
      <c r="N161" s="44">
        <f t="shared" si="124"/>
        <v>0</v>
      </c>
      <c r="O161" s="43">
        <f t="shared" ref="O161" si="148">ROUND(M161*SVS_UR_1_1,2)</f>
        <v>0</v>
      </c>
      <c r="P161" s="41">
        <f t="shared" si="130"/>
        <v>1</v>
      </c>
      <c r="Q161" s="42"/>
      <c r="R161" s="43">
        <f t="shared" si="126"/>
        <v>64.349999999999994</v>
      </c>
      <c r="S161" s="43">
        <f t="shared" si="127"/>
        <v>0</v>
      </c>
      <c r="T161" s="44">
        <f t="shared" si="128"/>
        <v>0</v>
      </c>
      <c r="U161" s="43" cm="1">
        <f t="array" ref="U161">ROUND(S161*SVS_GrR_1_1,2)</f>
        <v>0</v>
      </c>
    </row>
    <row r="162" spans="1:21" s="45" customFormat="1">
      <c r="A162" s="37">
        <f>MAX($A$11:A161)+1</f>
        <v>152</v>
      </c>
      <c r="B162" s="46" t="s">
        <v>438</v>
      </c>
      <c r="C162" s="248">
        <v>2</v>
      </c>
      <c r="D162" s="248" t="s">
        <v>196</v>
      </c>
      <c r="E162" s="38" t="s">
        <v>365</v>
      </c>
      <c r="F162" s="38" t="s">
        <v>234</v>
      </c>
      <c r="G162" s="39" t="s">
        <v>65</v>
      </c>
      <c r="H162" s="40">
        <v>64.55</v>
      </c>
      <c r="I162" s="39">
        <v>3</v>
      </c>
      <c r="J162" s="41">
        <v>112.65</v>
      </c>
      <c r="K162" s="42"/>
      <c r="L162" s="43">
        <f t="shared" si="122"/>
        <v>7271.5574999999999</v>
      </c>
      <c r="M162" s="43">
        <f t="shared" si="123"/>
        <v>0</v>
      </c>
      <c r="N162" s="44">
        <f t="shared" si="124"/>
        <v>0</v>
      </c>
      <c r="O162" s="43">
        <f t="shared" ref="O162" si="149">ROUND(M162*SVS_UR_1_1,2)</f>
        <v>0</v>
      </c>
      <c r="P162" s="41">
        <f t="shared" si="130"/>
        <v>1</v>
      </c>
      <c r="Q162" s="42"/>
      <c r="R162" s="43">
        <f t="shared" si="126"/>
        <v>64.55</v>
      </c>
      <c r="S162" s="43">
        <f t="shared" si="127"/>
        <v>0</v>
      </c>
      <c r="T162" s="44">
        <f t="shared" si="128"/>
        <v>0</v>
      </c>
      <c r="U162" s="43" cm="1">
        <f t="array" ref="U162">ROUND(S162*SVS_GrR_1_1,2)</f>
        <v>0</v>
      </c>
    </row>
    <row r="163" spans="1:21" s="45" customFormat="1">
      <c r="A163" s="37">
        <f>MAX($A$11:A162)+1</f>
        <v>153</v>
      </c>
      <c r="B163" s="46" t="s">
        <v>438</v>
      </c>
      <c r="C163" s="248">
        <v>2</v>
      </c>
      <c r="D163" s="248" t="s">
        <v>195</v>
      </c>
      <c r="E163" s="38" t="s">
        <v>365</v>
      </c>
      <c r="F163" s="38" t="s">
        <v>234</v>
      </c>
      <c r="G163" s="39" t="s">
        <v>65</v>
      </c>
      <c r="H163" s="40">
        <v>64.14</v>
      </c>
      <c r="I163" s="39">
        <v>3</v>
      </c>
      <c r="J163" s="41">
        <v>112.65</v>
      </c>
      <c r="K163" s="42"/>
      <c r="L163" s="43">
        <f t="shared" si="122"/>
        <v>7225.3710000000001</v>
      </c>
      <c r="M163" s="43">
        <f t="shared" si="123"/>
        <v>0</v>
      </c>
      <c r="N163" s="44">
        <f t="shared" si="124"/>
        <v>0</v>
      </c>
      <c r="O163" s="43">
        <f t="shared" ref="O163" si="150">ROUND(M163*SVS_UR_1_1,2)</f>
        <v>0</v>
      </c>
      <c r="P163" s="41">
        <f t="shared" si="130"/>
        <v>1</v>
      </c>
      <c r="Q163" s="42"/>
      <c r="R163" s="43">
        <f t="shared" si="126"/>
        <v>64.14</v>
      </c>
      <c r="S163" s="43">
        <f t="shared" si="127"/>
        <v>0</v>
      </c>
      <c r="T163" s="44">
        <f t="shared" si="128"/>
        <v>0</v>
      </c>
      <c r="U163" s="43" cm="1">
        <f t="array" ref="U163">ROUND(S163*SVS_GrR_1_1,2)</f>
        <v>0</v>
      </c>
    </row>
    <row r="164" spans="1:21" s="45" customFormat="1">
      <c r="A164" s="195"/>
      <c r="B164" s="195"/>
      <c r="C164" s="195"/>
      <c r="D164" s="195"/>
      <c r="E164" s="195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S164" s="195"/>
      <c r="T164" s="195"/>
      <c r="U164" s="195"/>
    </row>
    <row r="165" spans="1:21">
      <c r="I165" s="98"/>
      <c r="L165" s="49"/>
    </row>
    <row r="166" spans="1:21">
      <c r="A166" s="52"/>
      <c r="B166" s="53"/>
      <c r="C166" s="54" t="str">
        <f>"weil "&amp;COUNTA($A:$A)-SUBTOTAL(103,$A:$A)&amp;" Zeile(n) Ausgeblendet"</f>
        <v>weil 0 Zeile(n) Ausgeblendet</v>
      </c>
      <c r="D166" s="53" t="str">
        <f>"oder Abgefiltert sind, Teilsummen:"</f>
        <v>oder Abgefiltert sind, Teilsummen:</v>
      </c>
      <c r="E166" s="54"/>
      <c r="F166" s="54"/>
      <c r="G166" s="55"/>
      <c r="H166" s="56">
        <f>SUBTOTAL(109,H11:H163)</f>
        <v>6173.2800000000007</v>
      </c>
      <c r="I166" s="101"/>
      <c r="J166" s="96" t="s">
        <v>938</v>
      </c>
      <c r="K166" s="57">
        <f>SUBTOTAL(103,I11:I163)</f>
        <v>130</v>
      </c>
      <c r="L166" s="56">
        <f>SUBTOTAL(109,L11:L163)</f>
        <v>679574.92500000005</v>
      </c>
      <c r="M166" s="56">
        <f>SUBTOTAL(109,M11:M163)</f>
        <v>0</v>
      </c>
      <c r="N166" s="58"/>
      <c r="O166" s="56">
        <f>SUBTOTAL(109,O11:O163)</f>
        <v>0</v>
      </c>
    </row>
    <row r="167" spans="1:21">
      <c r="H167" s="59"/>
      <c r="I167" s="98"/>
      <c r="L167" s="49"/>
    </row>
    <row r="168" spans="1:21">
      <c r="A168" s="60" t="s">
        <v>23</v>
      </c>
      <c r="B168" s="60"/>
      <c r="C168" s="61"/>
      <c r="D168" s="62"/>
      <c r="E168" s="62"/>
      <c r="F168" s="63"/>
      <c r="G168" s="64"/>
      <c r="H168" s="65"/>
      <c r="I168" s="99"/>
      <c r="J168" s="99"/>
      <c r="K168" s="65"/>
      <c r="L168" s="65"/>
      <c r="M168" s="65"/>
      <c r="N168" s="65"/>
      <c r="O168" s="65"/>
    </row>
    <row r="169" spans="1:21" ht="6" customHeight="1">
      <c r="A169" s="60"/>
      <c r="B169" s="60"/>
      <c r="C169" s="61"/>
      <c r="D169" s="62"/>
      <c r="E169" s="62"/>
      <c r="F169" s="63"/>
      <c r="G169" s="64"/>
      <c r="H169" s="65"/>
      <c r="I169" s="99"/>
      <c r="J169" s="99"/>
      <c r="K169" s="65"/>
      <c r="L169" s="65"/>
      <c r="M169" s="65"/>
      <c r="N169" s="65"/>
      <c r="O169" s="65"/>
    </row>
    <row r="170" spans="1:21">
      <c r="A170" s="47" t="s">
        <v>24</v>
      </c>
      <c r="B170" s="47" t="s">
        <v>25</v>
      </c>
      <c r="D170" s="29" t="s">
        <v>26</v>
      </c>
      <c r="E170" s="66" t="s">
        <v>27</v>
      </c>
      <c r="J170" s="29"/>
      <c r="K170" s="49"/>
      <c r="L170" s="49"/>
      <c r="M170" s="49"/>
      <c r="N170" s="49"/>
      <c r="O170" s="49"/>
    </row>
    <row r="171" spans="1:21">
      <c r="A171" s="47" t="s">
        <v>12</v>
      </c>
      <c r="B171" s="47" t="s">
        <v>28</v>
      </c>
      <c r="D171" s="29" t="s">
        <v>29</v>
      </c>
      <c r="E171" s="66" t="s">
        <v>30</v>
      </c>
      <c r="J171" s="29"/>
      <c r="K171" s="49"/>
      <c r="L171" s="49"/>
      <c r="M171" s="49"/>
      <c r="N171" s="49"/>
      <c r="O171" s="49"/>
    </row>
    <row r="172" spans="1:21">
      <c r="A172" s="47" t="s">
        <v>31</v>
      </c>
      <c r="B172" s="47" t="s">
        <v>32</v>
      </c>
      <c r="D172" s="62" t="s">
        <v>48</v>
      </c>
      <c r="E172" s="67" t="s">
        <v>49</v>
      </c>
      <c r="J172" s="29"/>
      <c r="K172" s="49"/>
      <c r="L172" s="49"/>
      <c r="M172" s="49"/>
      <c r="N172" s="49"/>
      <c r="O172" s="49"/>
    </row>
    <row r="173" spans="1:21">
      <c r="A173" s="47" t="s">
        <v>33</v>
      </c>
      <c r="B173" s="47" t="s">
        <v>34</v>
      </c>
      <c r="D173" s="68" t="s">
        <v>35</v>
      </c>
      <c r="E173" s="48" t="s">
        <v>36</v>
      </c>
      <c r="J173" s="29"/>
      <c r="K173" s="49"/>
      <c r="L173" s="49"/>
      <c r="M173" s="49"/>
      <c r="N173" s="49"/>
      <c r="O173" s="49"/>
    </row>
    <row r="174" spans="1:21">
      <c r="J174" s="29"/>
      <c r="K174" s="49"/>
      <c r="L174" s="49"/>
      <c r="M174" s="49"/>
      <c r="N174" s="49"/>
      <c r="O174" s="49"/>
    </row>
    <row r="175" spans="1:21">
      <c r="I175" s="97"/>
      <c r="J175" s="97"/>
      <c r="K175" s="24"/>
      <c r="L175" s="24"/>
      <c r="M175" s="24"/>
      <c r="N175" s="24"/>
      <c r="O175" s="24"/>
    </row>
  </sheetData>
  <sheetProtection algorithmName="SHA-512" hashValue="dO+mkOEKqy/FnRSoFQIYdA9GNYd0f2/D0/yagxvKliAXR69rdb48kHgOiXK+/LceZVyphHaiF/j8Dodao4Ro8g==" saltValue="A0zAE9SOGc1BT9gcoZksaQ==" spinCount="100000" sheet="1" objects="1" scenarios="1" formatColumns="0" formatRows="0" autoFilter="0"/>
  <autoFilter ref="A9:U163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59" priority="3">
      <formula>$A$1&lt;&gt;""</formula>
    </cfRule>
  </conditionalFormatting>
  <conditionalFormatting sqref="A166:O166">
    <cfRule type="expression" dxfId="258" priority="2">
      <formula>IF(SUBTOTAL(103,$A:$A)=COUNTA($A:$A),TRUE,FALSE)</formula>
    </cfRule>
  </conditionalFormatting>
  <conditionalFormatting sqref="B11:I22 B23:H25 B26:I62 B63:H63 B64:I66 B67:H69 B70:I87 B88:H88 B89:I94 B95:H95 B96:I97 B98:H100 B101:I101 B102:H102 B103:I106 B107:H107 B108:I125 B126:H131 B132:I139 B140:H140 B141:I143 B144:H145 B146:I163">
    <cfRule type="expression" dxfId="257" priority="4">
      <formula>AND(NOT(ISBLANK($E$8)),SEARCH($E$8,$B11&amp;$C11&amp;$D11&amp;$E11&amp;$F11&amp;$G11&amp;$H11))</formula>
    </cfRule>
    <cfRule type="expression" dxfId="256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55" priority="1">
      <formula>F4&lt;&gt;""</formula>
    </cfRule>
  </conditionalFormatting>
  <conditionalFormatting sqref="K4">
    <cfRule type="expression" dxfId="254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4EE5-E552-4160-A95D-326968CF9C6A}">
  <sheetPr>
    <tabColor theme="6" tint="0.59999389629810485"/>
    <pageSetUpPr fitToPage="1"/>
  </sheetPr>
  <dimension ref="A1:U52"/>
  <sheetViews>
    <sheetView showGridLines="0" zoomScale="85" zoomScaleNormal="85" workbookViewId="0">
      <pane ySplit="10" topLeftCell="A11" activePane="bottomLeft" state="frozen"/>
      <selection activeCell="F38" sqref="F37:F38"/>
      <selection pane="bottomLeft" activeCell="E12" sqref="E12"/>
    </sheetView>
  </sheetViews>
  <sheetFormatPr baseColWidth="10" defaultColWidth="11.42578125" defaultRowHeight="13.5"/>
  <cols>
    <col min="1" max="1" width="5.85546875" style="47" customWidth="1"/>
    <col min="2" max="2" width="17.7109375" style="47" customWidth="1"/>
    <col min="3" max="3" width="12.7109375" style="26" customWidth="1"/>
    <col min="4" max="4" width="14.140625" style="29" customWidth="1"/>
    <col min="5" max="5" width="21.7109375" style="48" bestFit="1" customWidth="1"/>
    <col min="6" max="6" width="17.85546875" style="48" customWidth="1"/>
    <col min="7" max="7" width="5.140625" style="29" customWidth="1"/>
    <col min="8" max="8" width="10.42578125" style="49" bestFit="1" customWidth="1"/>
    <col min="9" max="9" width="11.42578125" style="29" customWidth="1"/>
    <col min="10" max="10" width="11.42578125" style="98" customWidth="1"/>
    <col min="11" max="11" width="11.5703125" style="50" customWidth="1"/>
    <col min="12" max="14" width="12.7109375" style="48" customWidth="1"/>
    <col min="15" max="15" width="12.7109375" style="51" customWidth="1"/>
    <col min="16" max="16" width="14.28515625" style="24" customWidth="1"/>
    <col min="17" max="16384" width="11.42578125" style="24"/>
  </cols>
  <sheetData>
    <row r="1" spans="1:21" ht="15.75" customHeight="1">
      <c r="A1" s="349" t="str">
        <f>IF(OR(COUNTIF(K11:K40,"&gt;0")&lt;&gt;COUNT(I11:I40),$O$5=""),"Das Preisblatt ist nicht vollständig ausgefüllt!","")</f>
        <v>Das Preisblatt ist nicht vollständig ausgefüllt!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1"/>
    </row>
    <row r="2" spans="1:21">
      <c r="A2" s="238" t="s">
        <v>16</v>
      </c>
      <c r="B2" s="239" t="str">
        <f>kunde</f>
        <v>Stadt Schorndorf</v>
      </c>
      <c r="C2" s="240"/>
      <c r="D2" s="204" t="s">
        <v>15</v>
      </c>
      <c r="E2" s="207" t="s">
        <v>5</v>
      </c>
      <c r="F2" s="232" t="s">
        <v>326</v>
      </c>
      <c r="G2" s="233"/>
      <c r="H2" s="245"/>
      <c r="I2" s="234">
        <f>O2+U2</f>
        <v>0</v>
      </c>
      <c r="J2" s="213"/>
      <c r="K2" s="214"/>
      <c r="L2" s="232" t="s">
        <v>377</v>
      </c>
      <c r="M2" s="233"/>
      <c r="N2" s="28"/>
      <c r="O2" s="234">
        <f>O10</f>
        <v>0</v>
      </c>
      <c r="P2" s="214"/>
      <c r="Q2" s="214"/>
      <c r="R2" s="232" t="s">
        <v>379</v>
      </c>
      <c r="S2" s="233"/>
      <c r="T2" s="28"/>
      <c r="U2" s="234">
        <f>U10</f>
        <v>0</v>
      </c>
    </row>
    <row r="3" spans="1:21">
      <c r="A3" s="25"/>
      <c r="B3" s="230" t="s">
        <v>506</v>
      </c>
      <c r="C3" s="241"/>
      <c r="D3" s="204" t="s">
        <v>17</v>
      </c>
      <c r="E3" s="208">
        <f>Datum</f>
        <v>46104</v>
      </c>
      <c r="F3" s="232" t="s">
        <v>327</v>
      </c>
      <c r="G3" s="233"/>
      <c r="H3" s="28"/>
      <c r="I3" s="235">
        <f>O3+U3</f>
        <v>0</v>
      </c>
      <c r="J3" s="246"/>
      <c r="K3" s="214"/>
      <c r="L3" s="232" t="s">
        <v>378</v>
      </c>
      <c r="M3" s="233"/>
      <c r="N3" s="28"/>
      <c r="O3" s="235">
        <f>M10</f>
        <v>0</v>
      </c>
      <c r="P3" s="214"/>
      <c r="Q3" s="214"/>
      <c r="R3" s="232" t="s">
        <v>380</v>
      </c>
      <c r="S3" s="233"/>
      <c r="T3" s="28"/>
      <c r="U3" s="235">
        <f>S10</f>
        <v>0</v>
      </c>
    </row>
    <row r="4" spans="1:21" ht="15">
      <c r="A4" s="25"/>
      <c r="B4" s="231"/>
      <c r="C4" s="241"/>
      <c r="D4" s="205" t="s">
        <v>13</v>
      </c>
      <c r="E4" s="30" t="str" cm="1">
        <f t="array" aca="1" ref="E4" ca="1">LEFT(MID(CELL( "dateiname",A2), FIND("]", CELL("dateiname", A2))+5, 255),1)</f>
        <v>1</v>
      </c>
      <c r="F4" s="215"/>
      <c r="G4" s="216"/>
      <c r="H4" s="217"/>
      <c r="I4" s="217"/>
      <c r="J4" s="218"/>
      <c r="K4" s="347" t="str">
        <f>IF(A1="",IF(OR(K10&gt;O6,Q10&gt;U6),"Die angebotene Durchschnittsleistung überschreitet die zulässige Obergrenze der Reinigungsleistung",""),"")</f>
        <v/>
      </c>
      <c r="L4" s="347"/>
      <c r="M4" s="347"/>
      <c r="N4" s="347"/>
      <c r="O4" s="347"/>
      <c r="P4" s="347"/>
      <c r="Q4" s="347"/>
      <c r="R4" s="347"/>
      <c r="S4" s="347"/>
      <c r="T4" s="347"/>
      <c r="U4" s="348"/>
    </row>
    <row r="5" spans="1:21" ht="15">
      <c r="A5" s="32"/>
      <c r="B5" s="47" t="s">
        <v>920</v>
      </c>
      <c r="C5" s="241"/>
      <c r="D5" s="205" t="s">
        <v>46</v>
      </c>
      <c r="E5" s="209" t="str" cm="1">
        <f t="array" aca="1" ref="E5" ca="1">MID(CELL("dateiname",A2),FIND("]",CELL("dateiname",A2))+7,2)</f>
        <v>8</v>
      </c>
      <c r="F5" s="219"/>
      <c r="G5" s="220"/>
      <c r="H5" s="220"/>
      <c r="I5" s="220"/>
      <c r="J5" s="218"/>
      <c r="K5" s="243"/>
      <c r="L5" s="228"/>
      <c r="M5" s="223"/>
      <c r="N5" s="211" t="s">
        <v>330</v>
      </c>
      <c r="O5" s="212"/>
      <c r="P5" s="227"/>
      <c r="Q5" s="227"/>
      <c r="R5" s="227"/>
      <c r="S5" s="227"/>
      <c r="T5" s="211" t="s">
        <v>331</v>
      </c>
      <c r="U5" s="212"/>
    </row>
    <row r="6" spans="1:21" ht="15.75">
      <c r="A6" s="242"/>
      <c r="B6" s="342" t="s">
        <v>915</v>
      </c>
      <c r="C6" s="222"/>
      <c r="D6" s="206" t="s">
        <v>61</v>
      </c>
      <c r="E6" s="210" t="s">
        <v>47</v>
      </c>
      <c r="F6" s="247"/>
      <c r="G6" s="236"/>
      <c r="H6" s="236"/>
      <c r="I6" s="236"/>
      <c r="J6" s="221"/>
      <c r="K6" s="244"/>
      <c r="L6" s="223"/>
      <c r="M6" s="223"/>
      <c r="N6" s="224" t="s">
        <v>375</v>
      </c>
      <c r="O6" s="225">
        <v>225</v>
      </c>
      <c r="P6" s="227"/>
      <c r="Q6" s="227"/>
      <c r="R6" s="227"/>
      <c r="S6" s="227"/>
      <c r="T6" s="224" t="s">
        <v>376</v>
      </c>
      <c r="U6" s="225">
        <v>16</v>
      </c>
    </row>
    <row r="7" spans="1:21" ht="15.75">
      <c r="A7" s="237"/>
      <c r="B7" s="237"/>
      <c r="C7" s="237"/>
      <c r="D7" s="237"/>
      <c r="E7" s="237"/>
      <c r="F7" s="242"/>
      <c r="G7" s="237"/>
      <c r="H7" s="237"/>
      <c r="I7" s="237"/>
      <c r="J7" s="222"/>
      <c r="K7" s="244"/>
      <c r="L7" s="223"/>
      <c r="M7" s="223"/>
      <c r="N7" s="226" t="s">
        <v>328</v>
      </c>
      <c r="O7" s="229">
        <f>COUNTA(I11:I40)</f>
        <v>28</v>
      </c>
      <c r="P7" s="227"/>
      <c r="Q7" s="227"/>
      <c r="R7" s="227"/>
      <c r="S7" s="227"/>
      <c r="T7" s="226" t="s">
        <v>329</v>
      </c>
      <c r="U7" s="229">
        <f>COUNTA(P11:P40)</f>
        <v>23</v>
      </c>
    </row>
    <row r="8" spans="1:21">
      <c r="A8" s="352" t="s">
        <v>325</v>
      </c>
      <c r="B8" s="353"/>
      <c r="C8" s="353"/>
      <c r="D8" s="353"/>
      <c r="E8" s="353"/>
      <c r="F8" s="353"/>
      <c r="G8" s="353"/>
      <c r="H8" s="354"/>
      <c r="I8" s="355" t="s">
        <v>0</v>
      </c>
      <c r="J8" s="356"/>
      <c r="K8" s="356"/>
      <c r="L8" s="356"/>
      <c r="M8" s="356"/>
      <c r="N8" s="356"/>
      <c r="O8" s="357"/>
      <c r="P8" s="345" t="s">
        <v>320</v>
      </c>
      <c r="Q8" s="345"/>
      <c r="R8" s="345"/>
      <c r="S8" s="345"/>
      <c r="T8" s="345"/>
      <c r="U8" s="346"/>
    </row>
    <row r="9" spans="1:21" s="100" customFormat="1" ht="27" customHeight="1">
      <c r="A9" s="196" t="s">
        <v>1</v>
      </c>
      <c r="B9" s="34" t="s">
        <v>57</v>
      </c>
      <c r="C9" s="197" t="s">
        <v>2</v>
      </c>
      <c r="D9" s="198" t="s">
        <v>111</v>
      </c>
      <c r="E9" s="33" t="s">
        <v>115</v>
      </c>
      <c r="F9" s="34" t="s">
        <v>18</v>
      </c>
      <c r="G9" s="34" t="s">
        <v>3</v>
      </c>
      <c r="H9" s="34" t="s">
        <v>19</v>
      </c>
      <c r="I9" s="34" t="s">
        <v>112</v>
      </c>
      <c r="J9" s="34" t="s">
        <v>20</v>
      </c>
      <c r="K9" s="35" t="s">
        <v>303</v>
      </c>
      <c r="L9" s="35" t="s">
        <v>304</v>
      </c>
      <c r="M9" s="35" t="s">
        <v>14</v>
      </c>
      <c r="N9" s="35" t="s">
        <v>21</v>
      </c>
      <c r="O9" s="36" t="s">
        <v>22</v>
      </c>
      <c r="P9" s="34" t="s">
        <v>20</v>
      </c>
      <c r="Q9" s="35" t="s">
        <v>303</v>
      </c>
      <c r="R9" s="35" t="s">
        <v>304</v>
      </c>
      <c r="S9" s="35" t="s">
        <v>14</v>
      </c>
      <c r="T9" s="35" t="s">
        <v>21</v>
      </c>
      <c r="U9" s="36" t="s">
        <v>22</v>
      </c>
    </row>
    <row r="10" spans="1:21">
      <c r="A10" s="199"/>
      <c r="B10" s="199"/>
      <c r="C10" s="199"/>
      <c r="D10" s="199"/>
      <c r="E10" s="199"/>
      <c r="F10" s="199"/>
      <c r="G10" s="199"/>
      <c r="H10" s="203">
        <f>SUM(H11:H40)</f>
        <v>1226.74</v>
      </c>
      <c r="I10" s="201"/>
      <c r="J10" s="200" t="s">
        <v>59</v>
      </c>
      <c r="K10" s="202">
        <f>IFERROR(L10/M10,0)</f>
        <v>0</v>
      </c>
      <c r="L10" s="203">
        <f>SUM(L11:L40)</f>
        <v>193632.492</v>
      </c>
      <c r="M10" s="203">
        <f>SUM(M11:M40)</f>
        <v>0</v>
      </c>
      <c r="N10" s="199"/>
      <c r="O10" s="203">
        <f>SUM(O11:O40)</f>
        <v>0</v>
      </c>
      <c r="P10" s="200" t="s">
        <v>59</v>
      </c>
      <c r="Q10" s="202">
        <f>IFERROR(R10/S10,0)</f>
        <v>0</v>
      </c>
      <c r="R10" s="203">
        <f>SUM(R11:R40)</f>
        <v>1026.3900000000001</v>
      </c>
      <c r="S10" s="203">
        <f>SUM(S11:S40)</f>
        <v>0</v>
      </c>
      <c r="T10" s="199"/>
      <c r="U10" s="203">
        <f>SUM(U11:U40)</f>
        <v>0</v>
      </c>
    </row>
    <row r="11" spans="1:21" s="45" customFormat="1">
      <c r="A11" s="37">
        <v>1</v>
      </c>
      <c r="B11" s="46" t="s">
        <v>506</v>
      </c>
      <c r="C11" s="248">
        <v>0</v>
      </c>
      <c r="D11" s="248">
        <v>31</v>
      </c>
      <c r="E11" s="38" t="s">
        <v>349</v>
      </c>
      <c r="F11" s="38"/>
      <c r="G11" s="39" t="s">
        <v>305</v>
      </c>
      <c r="H11" s="40">
        <v>576.23</v>
      </c>
      <c r="I11" s="39">
        <v>5</v>
      </c>
      <c r="J11" s="41">
        <v>187.75</v>
      </c>
      <c r="K11" s="42"/>
      <c r="L11" s="43">
        <f t="shared" ref="L11:L40" si="0">H11*J11</f>
        <v>108187.18250000001</v>
      </c>
      <c r="M11" s="43">
        <f t="shared" ref="M11:M40" si="1">IFERROR(L11/K11,0)</f>
        <v>0</v>
      </c>
      <c r="N11" s="44">
        <f t="shared" ref="N11:N40" si="2">IF(O11&gt;0,O11/J11,0)</f>
        <v>0</v>
      </c>
      <c r="O11" s="43">
        <f t="shared" ref="O11" si="3">ROUND(M11*SVS_UR_1_1,2)</f>
        <v>0</v>
      </c>
      <c r="P11" s="41">
        <f t="shared" ref="P11" si="4">IF(I11&gt;=1,1,0)</f>
        <v>1</v>
      </c>
      <c r="Q11" s="42"/>
      <c r="R11" s="43">
        <f t="shared" ref="R11:R40" si="5">H11*P11</f>
        <v>576.23</v>
      </c>
      <c r="S11" s="43">
        <f t="shared" ref="S11:S40" si="6">IFERROR(R11/Q11,0)</f>
        <v>0</v>
      </c>
      <c r="T11" s="44">
        <f t="shared" ref="T11:T40" si="7">IF(U11&gt;0,U11/P11,0)</f>
        <v>0</v>
      </c>
      <c r="U11" s="43" cm="1">
        <f t="array" ref="U11">ROUND(S11*SVS_GrR_1_1,2)</f>
        <v>0</v>
      </c>
    </row>
    <row r="12" spans="1:21" s="45" customFormat="1">
      <c r="A12" s="37">
        <f>MAX($A$11:A11)+1</f>
        <v>2</v>
      </c>
      <c r="B12" s="46" t="s">
        <v>506</v>
      </c>
      <c r="C12" s="248">
        <v>0</v>
      </c>
      <c r="D12" s="248">
        <v>29</v>
      </c>
      <c r="E12" s="38" t="s">
        <v>409</v>
      </c>
      <c r="F12" s="38"/>
      <c r="G12" s="39" t="s">
        <v>42</v>
      </c>
      <c r="H12" s="40">
        <v>25.64</v>
      </c>
      <c r="I12" s="39">
        <v>0.23</v>
      </c>
      <c r="J12" s="41">
        <v>12</v>
      </c>
      <c r="K12" s="42"/>
      <c r="L12" s="43">
        <f t="shared" si="0"/>
        <v>307.68</v>
      </c>
      <c r="M12" s="43">
        <f t="shared" si="1"/>
        <v>0</v>
      </c>
      <c r="N12" s="44">
        <f t="shared" si="2"/>
        <v>0</v>
      </c>
      <c r="O12" s="43">
        <f t="shared" ref="O12" si="8">ROUND(M12*SVS_UR_1_1,2)</f>
        <v>0</v>
      </c>
      <c r="P12" s="138"/>
      <c r="Q12" s="138"/>
      <c r="R12" s="138"/>
      <c r="S12" s="138"/>
      <c r="T12" s="138"/>
      <c r="U12" s="138"/>
    </row>
    <row r="13" spans="1:21" s="45" customFormat="1">
      <c r="A13" s="37">
        <f>MAX($A$11:A12)+1</f>
        <v>3</v>
      </c>
      <c r="B13" s="46" t="s">
        <v>506</v>
      </c>
      <c r="C13" s="248">
        <v>0</v>
      </c>
      <c r="D13" s="248">
        <v>28</v>
      </c>
      <c r="E13" s="38" t="s">
        <v>409</v>
      </c>
      <c r="F13" s="38"/>
      <c r="G13" s="39" t="s">
        <v>42</v>
      </c>
      <c r="H13" s="40">
        <v>78.349999999999994</v>
      </c>
      <c r="I13" s="39">
        <v>0.23</v>
      </c>
      <c r="J13" s="41">
        <v>12</v>
      </c>
      <c r="K13" s="42"/>
      <c r="L13" s="43">
        <f t="shared" si="0"/>
        <v>940.19999999999993</v>
      </c>
      <c r="M13" s="43">
        <f t="shared" si="1"/>
        <v>0</v>
      </c>
      <c r="N13" s="44">
        <f t="shared" si="2"/>
        <v>0</v>
      </c>
      <c r="O13" s="43">
        <f t="shared" ref="O13" si="9">ROUND(M13*SVS_UR_1_1,2)</f>
        <v>0</v>
      </c>
      <c r="P13" s="138"/>
      <c r="Q13" s="138"/>
      <c r="R13" s="138"/>
      <c r="S13" s="138"/>
      <c r="T13" s="138"/>
      <c r="U13" s="138"/>
    </row>
    <row r="14" spans="1:21" s="45" customFormat="1">
      <c r="A14" s="37">
        <f>MAX($A$11:A13)+1</f>
        <v>4</v>
      </c>
      <c r="B14" s="46" t="s">
        <v>506</v>
      </c>
      <c r="C14" s="248">
        <v>0</v>
      </c>
      <c r="D14" s="248">
        <v>27</v>
      </c>
      <c r="E14" s="38" t="s">
        <v>409</v>
      </c>
      <c r="F14" s="38"/>
      <c r="G14" s="39" t="s">
        <v>42</v>
      </c>
      <c r="H14" s="40">
        <v>26.1</v>
      </c>
      <c r="I14" s="39">
        <v>0.23</v>
      </c>
      <c r="J14" s="41">
        <v>12</v>
      </c>
      <c r="K14" s="42"/>
      <c r="L14" s="43">
        <f t="shared" si="0"/>
        <v>313.20000000000005</v>
      </c>
      <c r="M14" s="43">
        <f t="shared" si="1"/>
        <v>0</v>
      </c>
      <c r="N14" s="44">
        <f t="shared" si="2"/>
        <v>0</v>
      </c>
      <c r="O14" s="43">
        <f t="shared" ref="O14" si="10">ROUND(M14*SVS_UR_1_1,2)</f>
        <v>0</v>
      </c>
      <c r="P14" s="138"/>
      <c r="Q14" s="138"/>
      <c r="R14" s="138"/>
      <c r="S14" s="138"/>
      <c r="T14" s="138"/>
      <c r="U14" s="138"/>
    </row>
    <row r="15" spans="1:21" s="45" customFormat="1">
      <c r="A15" s="37">
        <f>MAX($A$11:A14)+1</f>
        <v>5</v>
      </c>
      <c r="B15" s="46" t="s">
        <v>506</v>
      </c>
      <c r="C15" s="248">
        <v>0</v>
      </c>
      <c r="D15" s="248">
        <v>26</v>
      </c>
      <c r="E15" s="38" t="s">
        <v>409</v>
      </c>
      <c r="F15" s="38"/>
      <c r="G15" s="39" t="s">
        <v>42</v>
      </c>
      <c r="H15" s="40">
        <v>25.64</v>
      </c>
      <c r="I15" s="39">
        <v>0.23</v>
      </c>
      <c r="J15" s="41">
        <v>12</v>
      </c>
      <c r="K15" s="42"/>
      <c r="L15" s="43">
        <f t="shared" si="0"/>
        <v>307.68</v>
      </c>
      <c r="M15" s="43">
        <f t="shared" si="1"/>
        <v>0</v>
      </c>
      <c r="N15" s="44">
        <f t="shared" si="2"/>
        <v>0</v>
      </c>
      <c r="O15" s="43">
        <f t="shared" ref="O15" si="11">ROUND(M15*SVS_UR_1_1,2)</f>
        <v>0</v>
      </c>
      <c r="P15" s="138"/>
      <c r="Q15" s="138"/>
      <c r="R15" s="138"/>
      <c r="S15" s="138"/>
      <c r="T15" s="138"/>
      <c r="U15" s="138"/>
    </row>
    <row r="16" spans="1:21" s="45" customFormat="1">
      <c r="A16" s="37">
        <f>MAX($A$11:A15)+1</f>
        <v>6</v>
      </c>
      <c r="B16" s="46" t="s">
        <v>506</v>
      </c>
      <c r="C16" s="248">
        <v>0</v>
      </c>
      <c r="D16" s="248">
        <v>25</v>
      </c>
      <c r="E16" s="38" t="s">
        <v>242</v>
      </c>
      <c r="F16" s="38"/>
      <c r="G16" s="39" t="s">
        <v>94</v>
      </c>
      <c r="H16" s="40">
        <v>9.34</v>
      </c>
      <c r="I16" s="39">
        <v>5</v>
      </c>
      <c r="J16" s="41">
        <v>187.75</v>
      </c>
      <c r="K16" s="42"/>
      <c r="L16" s="43">
        <f t="shared" si="0"/>
        <v>1753.585</v>
      </c>
      <c r="M16" s="43">
        <f t="shared" si="1"/>
        <v>0</v>
      </c>
      <c r="N16" s="44">
        <f t="shared" si="2"/>
        <v>0</v>
      </c>
      <c r="O16" s="43">
        <f t="shared" ref="O16" si="12">ROUND(M16*SVS_UR_1_1,2)</f>
        <v>0</v>
      </c>
      <c r="P16" s="41">
        <f t="shared" ref="P16:P40" si="13">IF(I16&gt;=1,1,0)</f>
        <v>1</v>
      </c>
      <c r="Q16" s="42"/>
      <c r="R16" s="43">
        <f t="shared" si="5"/>
        <v>9.34</v>
      </c>
      <c r="S16" s="43">
        <f t="shared" si="6"/>
        <v>0</v>
      </c>
      <c r="T16" s="44">
        <f t="shared" si="7"/>
        <v>0</v>
      </c>
      <c r="U16" s="43" cm="1">
        <f t="array" ref="U16">ROUND(S16*SVS_GrR_1_1,2)</f>
        <v>0</v>
      </c>
    </row>
    <row r="17" spans="1:21" s="45" customFormat="1">
      <c r="A17" s="37">
        <f>MAX($A$11:A16)+1</f>
        <v>7</v>
      </c>
      <c r="B17" s="46" t="s">
        <v>506</v>
      </c>
      <c r="C17" s="248">
        <v>0</v>
      </c>
      <c r="D17" s="248">
        <v>24</v>
      </c>
      <c r="E17" s="38" t="s">
        <v>252</v>
      </c>
      <c r="F17" s="38"/>
      <c r="G17" s="39" t="s">
        <v>78</v>
      </c>
      <c r="H17" s="40">
        <v>9.77</v>
      </c>
      <c r="I17" s="39">
        <v>2</v>
      </c>
      <c r="J17" s="41">
        <v>75.099999999999994</v>
      </c>
      <c r="K17" s="42"/>
      <c r="L17" s="43">
        <f t="shared" si="0"/>
        <v>733.72699999999986</v>
      </c>
      <c r="M17" s="43">
        <f t="shared" si="1"/>
        <v>0</v>
      </c>
      <c r="N17" s="44">
        <f t="shared" si="2"/>
        <v>0</v>
      </c>
      <c r="O17" s="43">
        <f t="shared" ref="O17" si="14">ROUND(M17*SVS_UR_1_1,2)</f>
        <v>0</v>
      </c>
      <c r="P17" s="41">
        <f t="shared" si="13"/>
        <v>1</v>
      </c>
      <c r="Q17" s="42"/>
      <c r="R17" s="43">
        <f t="shared" si="5"/>
        <v>9.77</v>
      </c>
      <c r="S17" s="43">
        <f t="shared" si="6"/>
        <v>0</v>
      </c>
      <c r="T17" s="44">
        <f t="shared" si="7"/>
        <v>0</v>
      </c>
      <c r="U17" s="43" cm="1">
        <f t="array" ref="U17">ROUND(S17*SVS_GrR_1_1,2)</f>
        <v>0</v>
      </c>
    </row>
    <row r="18" spans="1:21" s="45" customFormat="1">
      <c r="A18" s="37">
        <f>MAX($A$11:A17)+1</f>
        <v>8</v>
      </c>
      <c r="B18" s="46" t="s">
        <v>506</v>
      </c>
      <c r="C18" s="248">
        <v>0</v>
      </c>
      <c r="D18" s="248">
        <v>23</v>
      </c>
      <c r="E18" s="38" t="s">
        <v>209</v>
      </c>
      <c r="F18" s="38"/>
      <c r="G18" s="39" t="s">
        <v>75</v>
      </c>
      <c r="H18" s="40">
        <v>5.29</v>
      </c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1" s="45" customFormat="1">
      <c r="A19" s="37">
        <f>MAX($A$11:A18)+1</f>
        <v>9</v>
      </c>
      <c r="B19" s="46" t="s">
        <v>506</v>
      </c>
      <c r="C19" s="248">
        <v>0</v>
      </c>
      <c r="D19" s="248">
        <v>22</v>
      </c>
      <c r="E19" s="38" t="s">
        <v>90</v>
      </c>
      <c r="F19" s="38"/>
      <c r="G19" s="39" t="s">
        <v>89</v>
      </c>
      <c r="H19" s="40">
        <v>2.2200000000000002</v>
      </c>
      <c r="I19" s="39">
        <v>5</v>
      </c>
      <c r="J19" s="41">
        <v>187.75</v>
      </c>
      <c r="K19" s="42"/>
      <c r="L19" s="43">
        <f t="shared" si="0"/>
        <v>416.80500000000006</v>
      </c>
      <c r="M19" s="43">
        <f t="shared" si="1"/>
        <v>0</v>
      </c>
      <c r="N19" s="44">
        <f t="shared" si="2"/>
        <v>0</v>
      </c>
      <c r="O19" s="43">
        <f t="shared" ref="O19" si="15">ROUND(M19*SVS_UR_1_1,2)</f>
        <v>0</v>
      </c>
      <c r="P19" s="41">
        <f t="shared" si="13"/>
        <v>1</v>
      </c>
      <c r="Q19" s="42"/>
      <c r="R19" s="43">
        <f t="shared" si="5"/>
        <v>2.2200000000000002</v>
      </c>
      <c r="S19" s="43">
        <f t="shared" si="6"/>
        <v>0</v>
      </c>
      <c r="T19" s="44">
        <f t="shared" si="7"/>
        <v>0</v>
      </c>
      <c r="U19" s="43" cm="1">
        <f t="array" ref="U19">ROUND(S19*SVS_GrR_1_1,2)</f>
        <v>0</v>
      </c>
    </row>
    <row r="20" spans="1:21" s="45" customFormat="1">
      <c r="A20" s="37">
        <f>MAX($A$11:A19)+1</f>
        <v>10</v>
      </c>
      <c r="B20" s="46" t="s">
        <v>506</v>
      </c>
      <c r="C20" s="248">
        <v>0</v>
      </c>
      <c r="D20" s="248">
        <v>21</v>
      </c>
      <c r="E20" s="38" t="s">
        <v>82</v>
      </c>
      <c r="F20" s="38"/>
      <c r="G20" s="39" t="s">
        <v>81</v>
      </c>
      <c r="H20" s="40">
        <v>9.94</v>
      </c>
      <c r="I20" s="39">
        <v>5</v>
      </c>
      <c r="J20" s="41">
        <v>187.75</v>
      </c>
      <c r="K20" s="42"/>
      <c r="L20" s="43">
        <f t="shared" si="0"/>
        <v>1866.2349999999999</v>
      </c>
      <c r="M20" s="43">
        <f t="shared" si="1"/>
        <v>0</v>
      </c>
      <c r="N20" s="44">
        <f t="shared" si="2"/>
        <v>0</v>
      </c>
      <c r="O20" s="43">
        <f t="shared" ref="O20" si="16">ROUND(M20*SVS_UR_1_1,2)</f>
        <v>0</v>
      </c>
      <c r="P20" s="41">
        <f t="shared" si="13"/>
        <v>1</v>
      </c>
      <c r="Q20" s="42"/>
      <c r="R20" s="43">
        <f t="shared" si="5"/>
        <v>9.94</v>
      </c>
      <c r="S20" s="43">
        <f t="shared" si="6"/>
        <v>0</v>
      </c>
      <c r="T20" s="44">
        <f t="shared" si="7"/>
        <v>0</v>
      </c>
      <c r="U20" s="43" cm="1">
        <f t="array" ref="U20">ROUND(S20*SVS_GrR_1_1,2)</f>
        <v>0</v>
      </c>
    </row>
    <row r="21" spans="1:21" s="45" customFormat="1">
      <c r="A21" s="37">
        <f>MAX($A$11:A20)+1</f>
        <v>11</v>
      </c>
      <c r="B21" s="46" t="s">
        <v>506</v>
      </c>
      <c r="C21" s="248">
        <v>0</v>
      </c>
      <c r="D21" s="248">
        <v>20</v>
      </c>
      <c r="E21" s="38" t="s">
        <v>146</v>
      </c>
      <c r="F21" s="38"/>
      <c r="G21" s="39" t="s">
        <v>88</v>
      </c>
      <c r="H21" s="40">
        <v>1.4</v>
      </c>
      <c r="I21" s="39">
        <v>5</v>
      </c>
      <c r="J21" s="41">
        <v>187.75</v>
      </c>
      <c r="K21" s="42"/>
      <c r="L21" s="43">
        <f t="shared" si="0"/>
        <v>262.84999999999997</v>
      </c>
      <c r="M21" s="43">
        <f t="shared" si="1"/>
        <v>0</v>
      </c>
      <c r="N21" s="44">
        <f t="shared" si="2"/>
        <v>0</v>
      </c>
      <c r="O21" s="43">
        <f t="shared" ref="O21" si="17">ROUND(M21*SVS_UR_1_1,2)</f>
        <v>0</v>
      </c>
      <c r="P21" s="41">
        <f t="shared" si="13"/>
        <v>1</v>
      </c>
      <c r="Q21" s="42"/>
      <c r="R21" s="43">
        <f t="shared" si="5"/>
        <v>1.4</v>
      </c>
      <c r="S21" s="43">
        <f t="shared" si="6"/>
        <v>0</v>
      </c>
      <c r="T21" s="44">
        <f t="shared" si="7"/>
        <v>0</v>
      </c>
      <c r="U21" s="43" cm="1">
        <f t="array" ref="U21">ROUND(S21*SVS_GrR_1_1,2)</f>
        <v>0</v>
      </c>
    </row>
    <row r="22" spans="1:21" s="45" customFormat="1">
      <c r="A22" s="37">
        <f>MAX($A$11:A21)+1</f>
        <v>12</v>
      </c>
      <c r="B22" s="46" t="s">
        <v>506</v>
      </c>
      <c r="C22" s="248">
        <v>0</v>
      </c>
      <c r="D22" s="248">
        <v>19</v>
      </c>
      <c r="E22" s="38" t="s">
        <v>146</v>
      </c>
      <c r="F22" s="38"/>
      <c r="G22" s="39" t="s">
        <v>88</v>
      </c>
      <c r="H22" s="40">
        <v>1.35</v>
      </c>
      <c r="I22" s="39">
        <v>5</v>
      </c>
      <c r="J22" s="41">
        <v>187.75</v>
      </c>
      <c r="K22" s="42"/>
      <c r="L22" s="43">
        <f t="shared" si="0"/>
        <v>253.46250000000001</v>
      </c>
      <c r="M22" s="43">
        <f t="shared" si="1"/>
        <v>0</v>
      </c>
      <c r="N22" s="44">
        <f t="shared" si="2"/>
        <v>0</v>
      </c>
      <c r="O22" s="43">
        <f t="shared" ref="O22" si="18">ROUND(M22*SVS_UR_1_1,2)</f>
        <v>0</v>
      </c>
      <c r="P22" s="41">
        <f t="shared" si="13"/>
        <v>1</v>
      </c>
      <c r="Q22" s="42"/>
      <c r="R22" s="43">
        <f t="shared" si="5"/>
        <v>1.35</v>
      </c>
      <c r="S22" s="43">
        <f t="shared" si="6"/>
        <v>0</v>
      </c>
      <c r="T22" s="44">
        <f t="shared" si="7"/>
        <v>0</v>
      </c>
      <c r="U22" s="43" cm="1">
        <f t="array" ref="U22">ROUND(S22*SVS_GrR_1_1,2)</f>
        <v>0</v>
      </c>
    </row>
    <row r="23" spans="1:21" s="45" customFormat="1">
      <c r="A23" s="37">
        <f>MAX($A$11:A22)+1</f>
        <v>13</v>
      </c>
      <c r="B23" s="46" t="s">
        <v>506</v>
      </c>
      <c r="C23" s="248">
        <v>0</v>
      </c>
      <c r="D23" s="248">
        <v>18</v>
      </c>
      <c r="E23" s="38" t="s">
        <v>146</v>
      </c>
      <c r="F23" s="38"/>
      <c r="G23" s="39" t="s">
        <v>88</v>
      </c>
      <c r="H23" s="40">
        <v>1.35</v>
      </c>
      <c r="I23" s="39">
        <v>5</v>
      </c>
      <c r="J23" s="41">
        <v>187.75</v>
      </c>
      <c r="K23" s="42"/>
      <c r="L23" s="43">
        <f t="shared" si="0"/>
        <v>253.46250000000001</v>
      </c>
      <c r="M23" s="43">
        <f t="shared" si="1"/>
        <v>0</v>
      </c>
      <c r="N23" s="44">
        <f t="shared" si="2"/>
        <v>0</v>
      </c>
      <c r="O23" s="43">
        <f t="shared" ref="O23" si="19">ROUND(M23*SVS_UR_1_1,2)</f>
        <v>0</v>
      </c>
      <c r="P23" s="41">
        <f t="shared" si="13"/>
        <v>1</v>
      </c>
      <c r="Q23" s="42"/>
      <c r="R23" s="43">
        <f t="shared" si="5"/>
        <v>1.35</v>
      </c>
      <c r="S23" s="43">
        <f t="shared" si="6"/>
        <v>0</v>
      </c>
      <c r="T23" s="44">
        <f t="shared" si="7"/>
        <v>0</v>
      </c>
      <c r="U23" s="43" cm="1">
        <f t="array" ref="U23">ROUND(S23*SVS_GrR_1_1,2)</f>
        <v>0</v>
      </c>
    </row>
    <row r="24" spans="1:21" s="45" customFormat="1">
      <c r="A24" s="37">
        <f>MAX($A$11:A23)+1</f>
        <v>14</v>
      </c>
      <c r="B24" s="46" t="s">
        <v>506</v>
      </c>
      <c r="C24" s="248">
        <v>0</v>
      </c>
      <c r="D24" s="248">
        <v>17</v>
      </c>
      <c r="E24" s="38" t="s">
        <v>146</v>
      </c>
      <c r="F24" s="38"/>
      <c r="G24" s="39" t="s">
        <v>88</v>
      </c>
      <c r="H24" s="40">
        <v>1.35</v>
      </c>
      <c r="I24" s="39">
        <v>5</v>
      </c>
      <c r="J24" s="41">
        <v>187.75</v>
      </c>
      <c r="K24" s="42"/>
      <c r="L24" s="43">
        <f t="shared" si="0"/>
        <v>253.46250000000001</v>
      </c>
      <c r="M24" s="43">
        <f t="shared" si="1"/>
        <v>0</v>
      </c>
      <c r="N24" s="44">
        <f t="shared" si="2"/>
        <v>0</v>
      </c>
      <c r="O24" s="43">
        <f t="shared" ref="O24" si="20">ROUND(M24*SVS_UR_1_1,2)</f>
        <v>0</v>
      </c>
      <c r="P24" s="41">
        <f t="shared" si="13"/>
        <v>1</v>
      </c>
      <c r="Q24" s="42"/>
      <c r="R24" s="43">
        <f t="shared" si="5"/>
        <v>1.35</v>
      </c>
      <c r="S24" s="43">
        <f t="shared" si="6"/>
        <v>0</v>
      </c>
      <c r="T24" s="44">
        <f t="shared" si="7"/>
        <v>0</v>
      </c>
      <c r="U24" s="43" cm="1">
        <f t="array" ref="U24">ROUND(S24*SVS_GrR_1_1,2)</f>
        <v>0</v>
      </c>
    </row>
    <row r="25" spans="1:21" s="45" customFormat="1">
      <c r="A25" s="37">
        <f>MAX($A$11:A24)+1</f>
        <v>15</v>
      </c>
      <c r="B25" s="46" t="s">
        <v>506</v>
      </c>
      <c r="C25" s="248">
        <v>0</v>
      </c>
      <c r="D25" s="248">
        <v>16</v>
      </c>
      <c r="E25" s="38" t="s">
        <v>176</v>
      </c>
      <c r="F25" s="38"/>
      <c r="G25" s="39" t="s">
        <v>88</v>
      </c>
      <c r="H25" s="40">
        <v>30.52</v>
      </c>
      <c r="I25" s="39">
        <v>5</v>
      </c>
      <c r="J25" s="41">
        <v>187.75</v>
      </c>
      <c r="K25" s="42"/>
      <c r="L25" s="43">
        <f t="shared" si="0"/>
        <v>5730.13</v>
      </c>
      <c r="M25" s="43">
        <f t="shared" si="1"/>
        <v>0</v>
      </c>
      <c r="N25" s="44">
        <f t="shared" si="2"/>
        <v>0</v>
      </c>
      <c r="O25" s="43">
        <f t="shared" ref="O25" si="21">ROUND(M25*SVS_UR_1_1,2)</f>
        <v>0</v>
      </c>
      <c r="P25" s="41">
        <f t="shared" si="13"/>
        <v>1</v>
      </c>
      <c r="Q25" s="42"/>
      <c r="R25" s="43">
        <f t="shared" si="5"/>
        <v>30.52</v>
      </c>
      <c r="S25" s="43">
        <f t="shared" si="6"/>
        <v>0</v>
      </c>
      <c r="T25" s="44">
        <f t="shared" si="7"/>
        <v>0</v>
      </c>
      <c r="U25" s="43" cm="1">
        <f t="array" ref="U25">ROUND(S25*SVS_GrR_1_1,2)</f>
        <v>0</v>
      </c>
    </row>
    <row r="26" spans="1:21" s="45" customFormat="1">
      <c r="A26" s="37">
        <f>MAX($A$11:A25)+1</f>
        <v>16</v>
      </c>
      <c r="B26" s="46" t="s">
        <v>506</v>
      </c>
      <c r="C26" s="248">
        <v>0</v>
      </c>
      <c r="D26" s="248">
        <v>15</v>
      </c>
      <c r="E26" s="38" t="s">
        <v>90</v>
      </c>
      <c r="F26" s="38"/>
      <c r="G26" s="39" t="s">
        <v>89</v>
      </c>
      <c r="H26" s="40">
        <v>53.47</v>
      </c>
      <c r="I26" s="39">
        <v>5</v>
      </c>
      <c r="J26" s="41">
        <v>187.75</v>
      </c>
      <c r="K26" s="42"/>
      <c r="L26" s="43">
        <f t="shared" si="0"/>
        <v>10038.9925</v>
      </c>
      <c r="M26" s="43">
        <f t="shared" si="1"/>
        <v>0</v>
      </c>
      <c r="N26" s="44">
        <f t="shared" si="2"/>
        <v>0</v>
      </c>
      <c r="O26" s="43">
        <f t="shared" ref="O26" si="22">ROUND(M26*SVS_UR_1_1,2)</f>
        <v>0</v>
      </c>
      <c r="P26" s="41">
        <f t="shared" si="13"/>
        <v>1</v>
      </c>
      <c r="Q26" s="42"/>
      <c r="R26" s="43">
        <f t="shared" si="5"/>
        <v>53.47</v>
      </c>
      <c r="S26" s="43">
        <f t="shared" si="6"/>
        <v>0</v>
      </c>
      <c r="T26" s="44">
        <f t="shared" si="7"/>
        <v>0</v>
      </c>
      <c r="U26" s="43" cm="1">
        <f t="array" ref="U26">ROUND(S26*SVS_GrR_1_1,2)</f>
        <v>0</v>
      </c>
    </row>
    <row r="27" spans="1:21" s="45" customFormat="1">
      <c r="A27" s="37">
        <f>MAX($A$11:A26)+1</f>
        <v>17</v>
      </c>
      <c r="B27" s="46" t="s">
        <v>506</v>
      </c>
      <c r="C27" s="248">
        <v>0</v>
      </c>
      <c r="D27" s="248">
        <v>14</v>
      </c>
      <c r="E27" s="38" t="s">
        <v>90</v>
      </c>
      <c r="F27" s="38"/>
      <c r="G27" s="39" t="s">
        <v>89</v>
      </c>
      <c r="H27" s="40">
        <v>4.41</v>
      </c>
      <c r="I27" s="39">
        <v>5</v>
      </c>
      <c r="J27" s="41">
        <v>187.75</v>
      </c>
      <c r="K27" s="42"/>
      <c r="L27" s="43">
        <f t="shared" si="0"/>
        <v>827.97750000000008</v>
      </c>
      <c r="M27" s="43">
        <f t="shared" si="1"/>
        <v>0</v>
      </c>
      <c r="N27" s="44">
        <f t="shared" si="2"/>
        <v>0</v>
      </c>
      <c r="O27" s="43">
        <f t="shared" ref="O27" si="23">ROUND(M27*SVS_UR_1_1,2)</f>
        <v>0</v>
      </c>
      <c r="P27" s="41">
        <f t="shared" si="13"/>
        <v>1</v>
      </c>
      <c r="Q27" s="42"/>
      <c r="R27" s="43">
        <f t="shared" si="5"/>
        <v>4.41</v>
      </c>
      <c r="S27" s="43">
        <f t="shared" si="6"/>
        <v>0</v>
      </c>
      <c r="T27" s="44">
        <f t="shared" si="7"/>
        <v>0</v>
      </c>
      <c r="U27" s="43" cm="1">
        <f t="array" ref="U27">ROUND(S27*SVS_GrR_1_1,2)</f>
        <v>0</v>
      </c>
    </row>
    <row r="28" spans="1:21" s="45" customFormat="1">
      <c r="A28" s="37">
        <f>MAX($A$11:A27)+1</f>
        <v>18</v>
      </c>
      <c r="B28" s="46" t="s">
        <v>506</v>
      </c>
      <c r="C28" s="248">
        <v>0</v>
      </c>
      <c r="D28" s="248">
        <v>13</v>
      </c>
      <c r="E28" s="38" t="s">
        <v>90</v>
      </c>
      <c r="F28" s="38"/>
      <c r="G28" s="39" t="s">
        <v>89</v>
      </c>
      <c r="H28" s="40">
        <v>4.41</v>
      </c>
      <c r="I28" s="39">
        <v>5</v>
      </c>
      <c r="J28" s="41">
        <v>187.75</v>
      </c>
      <c r="K28" s="42"/>
      <c r="L28" s="43">
        <f t="shared" si="0"/>
        <v>827.97750000000008</v>
      </c>
      <c r="M28" s="43">
        <f t="shared" si="1"/>
        <v>0</v>
      </c>
      <c r="N28" s="44">
        <f t="shared" si="2"/>
        <v>0</v>
      </c>
      <c r="O28" s="43">
        <f t="shared" ref="O28" si="24">ROUND(M28*SVS_UR_1_1,2)</f>
        <v>0</v>
      </c>
      <c r="P28" s="41">
        <f t="shared" si="13"/>
        <v>1</v>
      </c>
      <c r="Q28" s="42"/>
      <c r="R28" s="43">
        <f t="shared" si="5"/>
        <v>4.41</v>
      </c>
      <c r="S28" s="43">
        <f t="shared" si="6"/>
        <v>0</v>
      </c>
      <c r="T28" s="44">
        <f t="shared" si="7"/>
        <v>0</v>
      </c>
      <c r="U28" s="43" cm="1">
        <f t="array" ref="U28">ROUND(S28*SVS_GrR_1_1,2)</f>
        <v>0</v>
      </c>
    </row>
    <row r="29" spans="1:21" s="45" customFormat="1">
      <c r="A29" s="37">
        <f>MAX($A$11:A28)+1</f>
        <v>19</v>
      </c>
      <c r="B29" s="46" t="s">
        <v>506</v>
      </c>
      <c r="C29" s="248">
        <v>0</v>
      </c>
      <c r="D29" s="248">
        <v>12</v>
      </c>
      <c r="E29" s="38" t="s">
        <v>82</v>
      </c>
      <c r="F29" s="38"/>
      <c r="G29" s="39" t="s">
        <v>81</v>
      </c>
      <c r="H29" s="40">
        <v>9.86</v>
      </c>
      <c r="I29" s="39">
        <v>5</v>
      </c>
      <c r="J29" s="41">
        <v>187.75</v>
      </c>
      <c r="K29" s="42"/>
      <c r="L29" s="43">
        <f t="shared" si="0"/>
        <v>1851.2149999999999</v>
      </c>
      <c r="M29" s="43">
        <f t="shared" si="1"/>
        <v>0</v>
      </c>
      <c r="N29" s="44">
        <f t="shared" si="2"/>
        <v>0</v>
      </c>
      <c r="O29" s="43">
        <f t="shared" ref="O29" si="25">ROUND(M29*SVS_UR_1_1,2)</f>
        <v>0</v>
      </c>
      <c r="P29" s="41">
        <f t="shared" si="13"/>
        <v>1</v>
      </c>
      <c r="Q29" s="42"/>
      <c r="R29" s="43">
        <f t="shared" si="5"/>
        <v>9.86</v>
      </c>
      <c r="S29" s="43">
        <f t="shared" si="6"/>
        <v>0</v>
      </c>
      <c r="T29" s="44">
        <f t="shared" si="7"/>
        <v>0</v>
      </c>
      <c r="U29" s="43" cm="1">
        <f t="array" ref="U29">ROUND(S29*SVS_GrR_1_1,2)</f>
        <v>0</v>
      </c>
    </row>
    <row r="30" spans="1:21" s="45" customFormat="1">
      <c r="A30" s="37">
        <f>MAX($A$11:A29)+1</f>
        <v>20</v>
      </c>
      <c r="B30" s="46" t="s">
        <v>506</v>
      </c>
      <c r="C30" s="248">
        <v>0</v>
      </c>
      <c r="D30" s="248">
        <v>11</v>
      </c>
      <c r="E30" s="38" t="s">
        <v>146</v>
      </c>
      <c r="F30" s="38"/>
      <c r="G30" s="39" t="s">
        <v>88</v>
      </c>
      <c r="H30" s="40">
        <v>1.4</v>
      </c>
      <c r="I30" s="39">
        <v>5</v>
      </c>
      <c r="J30" s="41">
        <v>187.75</v>
      </c>
      <c r="K30" s="42"/>
      <c r="L30" s="43">
        <f t="shared" si="0"/>
        <v>262.84999999999997</v>
      </c>
      <c r="M30" s="43">
        <f t="shared" si="1"/>
        <v>0</v>
      </c>
      <c r="N30" s="44">
        <f t="shared" si="2"/>
        <v>0</v>
      </c>
      <c r="O30" s="43">
        <f t="shared" ref="O30" si="26">ROUND(M30*SVS_UR_1_1,2)</f>
        <v>0</v>
      </c>
      <c r="P30" s="41">
        <f t="shared" si="13"/>
        <v>1</v>
      </c>
      <c r="Q30" s="42"/>
      <c r="R30" s="43">
        <f t="shared" si="5"/>
        <v>1.4</v>
      </c>
      <c r="S30" s="43">
        <f t="shared" si="6"/>
        <v>0</v>
      </c>
      <c r="T30" s="44">
        <f t="shared" si="7"/>
        <v>0</v>
      </c>
      <c r="U30" s="43" cm="1">
        <f t="array" ref="U30">ROUND(S30*SVS_GrR_1_1,2)</f>
        <v>0</v>
      </c>
    </row>
    <row r="31" spans="1:21" s="45" customFormat="1">
      <c r="A31" s="37">
        <f>MAX($A$11:A30)+1</f>
        <v>21</v>
      </c>
      <c r="B31" s="46" t="s">
        <v>506</v>
      </c>
      <c r="C31" s="248">
        <v>0</v>
      </c>
      <c r="D31" s="248">
        <v>10</v>
      </c>
      <c r="E31" s="38" t="s">
        <v>146</v>
      </c>
      <c r="F31" s="38"/>
      <c r="G31" s="39" t="s">
        <v>88</v>
      </c>
      <c r="H31" s="40">
        <v>1.35</v>
      </c>
      <c r="I31" s="39">
        <v>5</v>
      </c>
      <c r="J31" s="41">
        <v>187.75</v>
      </c>
      <c r="K31" s="42"/>
      <c r="L31" s="43">
        <f t="shared" si="0"/>
        <v>253.46250000000001</v>
      </c>
      <c r="M31" s="43">
        <f t="shared" si="1"/>
        <v>0</v>
      </c>
      <c r="N31" s="44">
        <f t="shared" si="2"/>
        <v>0</v>
      </c>
      <c r="O31" s="43">
        <f t="shared" ref="O31" si="27">ROUND(M31*SVS_UR_1_1,2)</f>
        <v>0</v>
      </c>
      <c r="P31" s="41">
        <f t="shared" si="13"/>
        <v>1</v>
      </c>
      <c r="Q31" s="42"/>
      <c r="R31" s="43">
        <f t="shared" si="5"/>
        <v>1.35</v>
      </c>
      <c r="S31" s="43">
        <f t="shared" si="6"/>
        <v>0</v>
      </c>
      <c r="T31" s="44">
        <f t="shared" si="7"/>
        <v>0</v>
      </c>
      <c r="U31" s="43" cm="1">
        <f t="array" ref="U31">ROUND(S31*SVS_GrR_1_1,2)</f>
        <v>0</v>
      </c>
    </row>
    <row r="32" spans="1:21" s="45" customFormat="1">
      <c r="A32" s="37">
        <f>MAX($A$11:A31)+1</f>
        <v>22</v>
      </c>
      <c r="B32" s="46" t="s">
        <v>506</v>
      </c>
      <c r="C32" s="248">
        <v>0</v>
      </c>
      <c r="D32" s="248">
        <v>9</v>
      </c>
      <c r="E32" s="38" t="s">
        <v>146</v>
      </c>
      <c r="F32" s="38"/>
      <c r="G32" s="39" t="s">
        <v>88</v>
      </c>
      <c r="H32" s="40">
        <v>1.35</v>
      </c>
      <c r="I32" s="39">
        <v>5</v>
      </c>
      <c r="J32" s="41">
        <v>187.75</v>
      </c>
      <c r="K32" s="42"/>
      <c r="L32" s="43">
        <f t="shared" si="0"/>
        <v>253.46250000000001</v>
      </c>
      <c r="M32" s="43">
        <f t="shared" si="1"/>
        <v>0</v>
      </c>
      <c r="N32" s="44">
        <f t="shared" si="2"/>
        <v>0</v>
      </c>
      <c r="O32" s="43">
        <f t="shared" ref="O32" si="28">ROUND(M32*SVS_UR_1_1,2)</f>
        <v>0</v>
      </c>
      <c r="P32" s="41">
        <f t="shared" si="13"/>
        <v>1</v>
      </c>
      <c r="Q32" s="42"/>
      <c r="R32" s="43">
        <f t="shared" si="5"/>
        <v>1.35</v>
      </c>
      <c r="S32" s="43">
        <f t="shared" si="6"/>
        <v>0</v>
      </c>
      <c r="T32" s="44">
        <f t="shared" si="7"/>
        <v>0</v>
      </c>
      <c r="U32" s="43" cm="1">
        <f t="array" ref="U32">ROUND(S32*SVS_GrR_1_1,2)</f>
        <v>0</v>
      </c>
    </row>
    <row r="33" spans="1:21" s="45" customFormat="1">
      <c r="A33" s="37">
        <f>MAX($A$11:A32)+1</f>
        <v>23</v>
      </c>
      <c r="B33" s="46" t="s">
        <v>506</v>
      </c>
      <c r="C33" s="248">
        <v>0</v>
      </c>
      <c r="D33" s="248">
        <v>8</v>
      </c>
      <c r="E33" s="38" t="s">
        <v>146</v>
      </c>
      <c r="F33" s="38"/>
      <c r="G33" s="39" t="s">
        <v>88</v>
      </c>
      <c r="H33" s="40">
        <v>1.35</v>
      </c>
      <c r="I33" s="39">
        <v>5</v>
      </c>
      <c r="J33" s="41">
        <v>187.75</v>
      </c>
      <c r="K33" s="42"/>
      <c r="L33" s="43">
        <f t="shared" si="0"/>
        <v>253.46250000000001</v>
      </c>
      <c r="M33" s="43">
        <f t="shared" si="1"/>
        <v>0</v>
      </c>
      <c r="N33" s="44">
        <f t="shared" si="2"/>
        <v>0</v>
      </c>
      <c r="O33" s="43">
        <f t="shared" ref="O33" si="29">ROUND(M33*SVS_UR_1_1,2)</f>
        <v>0</v>
      </c>
      <c r="P33" s="41">
        <f t="shared" si="13"/>
        <v>1</v>
      </c>
      <c r="Q33" s="42"/>
      <c r="R33" s="43">
        <f t="shared" si="5"/>
        <v>1.35</v>
      </c>
      <c r="S33" s="43">
        <f t="shared" si="6"/>
        <v>0</v>
      </c>
      <c r="T33" s="44">
        <f t="shared" si="7"/>
        <v>0</v>
      </c>
      <c r="U33" s="43" cm="1">
        <f t="array" ref="U33">ROUND(S33*SVS_GrR_1_1,2)</f>
        <v>0</v>
      </c>
    </row>
    <row r="34" spans="1:21" s="45" customFormat="1">
      <c r="A34" s="37">
        <f>MAX($A$11:A33)+1</f>
        <v>24</v>
      </c>
      <c r="B34" s="46" t="s">
        <v>506</v>
      </c>
      <c r="C34" s="248">
        <v>0</v>
      </c>
      <c r="D34" s="248">
        <v>7</v>
      </c>
      <c r="E34" s="38" t="s">
        <v>176</v>
      </c>
      <c r="F34" s="38"/>
      <c r="G34" s="39" t="s">
        <v>88</v>
      </c>
      <c r="H34" s="40">
        <v>30.41</v>
      </c>
      <c r="I34" s="39">
        <v>5</v>
      </c>
      <c r="J34" s="41">
        <v>187.75</v>
      </c>
      <c r="K34" s="42"/>
      <c r="L34" s="43">
        <f t="shared" si="0"/>
        <v>5709.4775</v>
      </c>
      <c r="M34" s="43">
        <f t="shared" si="1"/>
        <v>0</v>
      </c>
      <c r="N34" s="44">
        <f t="shared" si="2"/>
        <v>0</v>
      </c>
      <c r="O34" s="43">
        <f t="shared" ref="O34" si="30">ROUND(M34*SVS_UR_1_1,2)</f>
        <v>0</v>
      </c>
      <c r="P34" s="41">
        <f t="shared" si="13"/>
        <v>1</v>
      </c>
      <c r="Q34" s="42"/>
      <c r="R34" s="43">
        <f t="shared" si="5"/>
        <v>30.41</v>
      </c>
      <c r="S34" s="43">
        <f t="shared" si="6"/>
        <v>0</v>
      </c>
      <c r="T34" s="44">
        <f t="shared" si="7"/>
        <v>0</v>
      </c>
      <c r="U34" s="43" cm="1">
        <f t="array" ref="U34">ROUND(S34*SVS_GrR_1_1,2)</f>
        <v>0</v>
      </c>
    </row>
    <row r="35" spans="1:21" s="45" customFormat="1">
      <c r="A35" s="37">
        <f>MAX($A$11:A34)+1</f>
        <v>25</v>
      </c>
      <c r="B35" s="46" t="s">
        <v>506</v>
      </c>
      <c r="C35" s="248">
        <v>0</v>
      </c>
      <c r="D35" s="248">
        <v>6</v>
      </c>
      <c r="E35" s="38" t="s">
        <v>90</v>
      </c>
      <c r="F35" s="38"/>
      <c r="G35" s="39" t="s">
        <v>89</v>
      </c>
      <c r="H35" s="40">
        <v>52.99</v>
      </c>
      <c r="I35" s="39">
        <v>5</v>
      </c>
      <c r="J35" s="41">
        <v>187.75</v>
      </c>
      <c r="K35" s="42"/>
      <c r="L35" s="43">
        <f t="shared" si="0"/>
        <v>9948.8724999999995</v>
      </c>
      <c r="M35" s="43">
        <f t="shared" si="1"/>
        <v>0</v>
      </c>
      <c r="N35" s="44">
        <f t="shared" si="2"/>
        <v>0</v>
      </c>
      <c r="O35" s="43">
        <f t="shared" ref="O35" si="31">ROUND(M35*SVS_UR_1_1,2)</f>
        <v>0</v>
      </c>
      <c r="P35" s="41">
        <f t="shared" si="13"/>
        <v>1</v>
      </c>
      <c r="Q35" s="42"/>
      <c r="R35" s="43">
        <f t="shared" si="5"/>
        <v>52.99</v>
      </c>
      <c r="S35" s="43">
        <f t="shared" si="6"/>
        <v>0</v>
      </c>
      <c r="T35" s="44">
        <f t="shared" si="7"/>
        <v>0</v>
      </c>
      <c r="U35" s="43" cm="1">
        <f t="array" ref="U35">ROUND(S35*SVS_GrR_1_1,2)</f>
        <v>0</v>
      </c>
    </row>
    <row r="36" spans="1:21" s="45" customFormat="1">
      <c r="A36" s="37">
        <f>MAX($A$11:A35)+1</f>
        <v>26</v>
      </c>
      <c r="B36" s="46" t="s">
        <v>506</v>
      </c>
      <c r="C36" s="248">
        <v>0</v>
      </c>
      <c r="D36" s="248">
        <v>5</v>
      </c>
      <c r="E36" s="38" t="s">
        <v>90</v>
      </c>
      <c r="F36" s="38"/>
      <c r="G36" s="39" t="s">
        <v>89</v>
      </c>
      <c r="H36" s="40">
        <v>2.1</v>
      </c>
      <c r="I36" s="39">
        <v>5</v>
      </c>
      <c r="J36" s="41">
        <v>187.75</v>
      </c>
      <c r="K36" s="42"/>
      <c r="L36" s="43">
        <f t="shared" si="0"/>
        <v>394.27500000000003</v>
      </c>
      <c r="M36" s="43">
        <f t="shared" si="1"/>
        <v>0</v>
      </c>
      <c r="N36" s="44">
        <f t="shared" si="2"/>
        <v>0</v>
      </c>
      <c r="O36" s="43">
        <f t="shared" ref="O36" si="32">ROUND(M36*SVS_UR_1_1,2)</f>
        <v>0</v>
      </c>
      <c r="P36" s="41">
        <f t="shared" si="13"/>
        <v>1</v>
      </c>
      <c r="Q36" s="42"/>
      <c r="R36" s="43">
        <f t="shared" si="5"/>
        <v>2.1</v>
      </c>
      <c r="S36" s="43">
        <f t="shared" si="6"/>
        <v>0</v>
      </c>
      <c r="T36" s="44">
        <f t="shared" si="7"/>
        <v>0</v>
      </c>
      <c r="U36" s="43" cm="1">
        <f t="array" ref="U36">ROUND(S36*SVS_GrR_1_1,2)</f>
        <v>0</v>
      </c>
    </row>
    <row r="37" spans="1:21" s="45" customFormat="1">
      <c r="A37" s="37">
        <f>MAX($A$11:A36)+1</f>
        <v>27</v>
      </c>
      <c r="B37" s="46" t="s">
        <v>506</v>
      </c>
      <c r="C37" s="248">
        <v>0</v>
      </c>
      <c r="D37" s="248">
        <v>4</v>
      </c>
      <c r="E37" s="38" t="s">
        <v>507</v>
      </c>
      <c r="F37" s="38"/>
      <c r="G37" s="39" t="s">
        <v>42</v>
      </c>
      <c r="H37" s="40">
        <v>13.3</v>
      </c>
      <c r="I37" s="39">
        <v>0.23</v>
      </c>
      <c r="J37" s="41">
        <v>12</v>
      </c>
      <c r="K37" s="42"/>
      <c r="L37" s="43">
        <f t="shared" si="0"/>
        <v>159.60000000000002</v>
      </c>
      <c r="M37" s="43">
        <f t="shared" si="1"/>
        <v>0</v>
      </c>
      <c r="N37" s="44">
        <f t="shared" si="2"/>
        <v>0</v>
      </c>
      <c r="O37" s="43">
        <f t="shared" ref="O37" si="33">ROUND(M37*SVS_UR_1_1,2)</f>
        <v>0</v>
      </c>
      <c r="P37" s="138"/>
      <c r="Q37" s="138"/>
      <c r="R37" s="138"/>
      <c r="S37" s="138"/>
      <c r="T37" s="138"/>
      <c r="U37" s="138"/>
    </row>
    <row r="38" spans="1:21" s="45" customFormat="1">
      <c r="A38" s="37">
        <f>MAX($A$11:A37)+1</f>
        <v>28</v>
      </c>
      <c r="B38" s="46" t="s">
        <v>506</v>
      </c>
      <c r="C38" s="248">
        <v>0</v>
      </c>
      <c r="D38" s="248">
        <v>3</v>
      </c>
      <c r="E38" s="38" t="s">
        <v>232</v>
      </c>
      <c r="F38" s="38"/>
      <c r="G38" s="39" t="s">
        <v>75</v>
      </c>
      <c r="H38" s="40">
        <v>26.03</v>
      </c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</row>
    <row r="39" spans="1:21" s="45" customFormat="1">
      <c r="A39" s="37">
        <f>MAX($A$11:A38)+1</f>
        <v>29</v>
      </c>
      <c r="B39" s="46" t="s">
        <v>506</v>
      </c>
      <c r="C39" s="248">
        <v>0</v>
      </c>
      <c r="D39" s="248">
        <v>2</v>
      </c>
      <c r="E39" s="38" t="s">
        <v>508</v>
      </c>
      <c r="F39" s="38"/>
      <c r="G39" s="39" t="s">
        <v>305</v>
      </c>
      <c r="H39" s="40">
        <v>103.79</v>
      </c>
      <c r="I39" s="39">
        <v>5</v>
      </c>
      <c r="J39" s="41">
        <v>187.75</v>
      </c>
      <c r="K39" s="42"/>
      <c r="L39" s="43">
        <f t="shared" si="0"/>
        <v>19486.572500000002</v>
      </c>
      <c r="M39" s="43">
        <f t="shared" si="1"/>
        <v>0</v>
      </c>
      <c r="N39" s="44">
        <f t="shared" si="2"/>
        <v>0</v>
      </c>
      <c r="O39" s="43">
        <f t="shared" ref="O39" si="34">ROUND(M39*SVS_UR_1_1,2)</f>
        <v>0</v>
      </c>
      <c r="P39" s="41">
        <f t="shared" si="13"/>
        <v>1</v>
      </c>
      <c r="Q39" s="42"/>
      <c r="R39" s="43">
        <f t="shared" si="5"/>
        <v>103.79</v>
      </c>
      <c r="S39" s="43">
        <f t="shared" si="6"/>
        <v>0</v>
      </c>
      <c r="T39" s="44">
        <f t="shared" si="7"/>
        <v>0</v>
      </c>
      <c r="U39" s="43" cm="1">
        <f t="array" ref="U39">ROUND(S39*SVS_GrR_1_1,2)</f>
        <v>0</v>
      </c>
    </row>
    <row r="40" spans="1:21" s="45" customFormat="1">
      <c r="A40" s="37">
        <f>MAX($A$11:A39)+1</f>
        <v>30</v>
      </c>
      <c r="B40" s="46" t="s">
        <v>506</v>
      </c>
      <c r="C40" s="248">
        <v>0</v>
      </c>
      <c r="D40" s="248">
        <v>1</v>
      </c>
      <c r="E40" s="38" t="s">
        <v>82</v>
      </c>
      <c r="F40" s="38"/>
      <c r="G40" s="39" t="s">
        <v>81</v>
      </c>
      <c r="H40" s="40">
        <v>116.03</v>
      </c>
      <c r="I40" s="39">
        <v>5</v>
      </c>
      <c r="J40" s="41">
        <v>187.75</v>
      </c>
      <c r="K40" s="42"/>
      <c r="L40" s="43">
        <f t="shared" si="0"/>
        <v>21784.6325</v>
      </c>
      <c r="M40" s="43">
        <f t="shared" si="1"/>
        <v>0</v>
      </c>
      <c r="N40" s="44">
        <f t="shared" si="2"/>
        <v>0</v>
      </c>
      <c r="O40" s="43">
        <f t="shared" ref="O40" si="35">ROUND(M40*SVS_UR_1_1,2)</f>
        <v>0</v>
      </c>
      <c r="P40" s="41">
        <f t="shared" si="13"/>
        <v>1</v>
      </c>
      <c r="Q40" s="42"/>
      <c r="R40" s="43">
        <f t="shared" si="5"/>
        <v>116.03</v>
      </c>
      <c r="S40" s="43">
        <f t="shared" si="6"/>
        <v>0</v>
      </c>
      <c r="T40" s="44">
        <f t="shared" si="7"/>
        <v>0</v>
      </c>
      <c r="U40" s="43" cm="1">
        <f t="array" ref="U40">ROUND(S40*SVS_GrR_1_1,2)</f>
        <v>0</v>
      </c>
    </row>
    <row r="41" spans="1:21" s="45" customFormat="1">
      <c r="A41" s="195"/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</row>
    <row r="42" spans="1:21">
      <c r="I42" s="98"/>
      <c r="L42" s="49"/>
    </row>
    <row r="43" spans="1:21">
      <c r="A43" s="52"/>
      <c r="B43" s="53"/>
      <c r="C43" s="54" t="str">
        <f>"weil "&amp;COUNTA($A:$A)-SUBTOTAL(103,$A:$A)&amp;" Zeile(n) Ausgeblendet"</f>
        <v>weil 0 Zeile(n) Ausgeblendet</v>
      </c>
      <c r="D43" s="53" t="str">
        <f>"oder Abgefiltert sind, Teilsummen:"</f>
        <v>oder Abgefiltert sind, Teilsummen:</v>
      </c>
      <c r="E43" s="54"/>
      <c r="F43" s="54"/>
      <c r="G43" s="55"/>
      <c r="H43" s="56">
        <f>SUBTOTAL(109,H11:H40)</f>
        <v>1226.74</v>
      </c>
      <c r="I43" s="101"/>
      <c r="J43" s="96" t="s">
        <v>938</v>
      </c>
      <c r="K43" s="57">
        <f>SUBTOTAL(103,I11:I40)</f>
        <v>28</v>
      </c>
      <c r="L43" s="56">
        <f>SUBTOTAL(109,L11:L40)</f>
        <v>193632.492</v>
      </c>
      <c r="M43" s="56">
        <f>SUBTOTAL(109,M11:M40)</f>
        <v>0</v>
      </c>
      <c r="N43" s="58"/>
      <c r="O43" s="56">
        <f>SUBTOTAL(109,O11:O40)</f>
        <v>0</v>
      </c>
    </row>
    <row r="44" spans="1:21">
      <c r="H44" s="59"/>
      <c r="I44" s="98"/>
      <c r="L44" s="49"/>
    </row>
    <row r="45" spans="1:21">
      <c r="A45" s="60" t="s">
        <v>23</v>
      </c>
      <c r="B45" s="60"/>
      <c r="C45" s="61"/>
      <c r="D45" s="62"/>
      <c r="E45" s="62"/>
      <c r="F45" s="63"/>
      <c r="G45" s="64"/>
      <c r="H45" s="65"/>
      <c r="I45" s="99"/>
      <c r="J45" s="99"/>
      <c r="K45" s="65"/>
      <c r="L45" s="65"/>
      <c r="M45" s="65"/>
      <c r="N45" s="65"/>
      <c r="O45" s="65"/>
    </row>
    <row r="46" spans="1:21" ht="6" customHeight="1">
      <c r="A46" s="60"/>
      <c r="B46" s="60"/>
      <c r="C46" s="61"/>
      <c r="D46" s="62"/>
      <c r="E46" s="62"/>
      <c r="F46" s="63"/>
      <c r="G46" s="64"/>
      <c r="H46" s="65"/>
      <c r="I46" s="99"/>
      <c r="J46" s="99"/>
      <c r="K46" s="65"/>
      <c r="L46" s="65"/>
      <c r="M46" s="65"/>
      <c r="N46" s="65"/>
      <c r="O46" s="65"/>
    </row>
    <row r="47" spans="1:21">
      <c r="A47" s="47" t="s">
        <v>24</v>
      </c>
      <c r="B47" s="47" t="s">
        <v>25</v>
      </c>
      <c r="D47" s="29" t="s">
        <v>26</v>
      </c>
      <c r="E47" s="66" t="s">
        <v>27</v>
      </c>
      <c r="J47" s="29"/>
      <c r="K47" s="49"/>
      <c r="L47" s="49"/>
      <c r="M47" s="49"/>
      <c r="N47" s="49"/>
      <c r="O47" s="49"/>
    </row>
    <row r="48" spans="1:21">
      <c r="A48" s="47" t="s">
        <v>12</v>
      </c>
      <c r="B48" s="47" t="s">
        <v>28</v>
      </c>
      <c r="D48" s="29" t="s">
        <v>29</v>
      </c>
      <c r="E48" s="66" t="s">
        <v>30</v>
      </c>
      <c r="J48" s="29"/>
      <c r="K48" s="49"/>
      <c r="L48" s="49"/>
      <c r="M48" s="49"/>
      <c r="N48" s="49"/>
      <c r="O48" s="49"/>
    </row>
    <row r="49" spans="1:15">
      <c r="A49" s="47" t="s">
        <v>31</v>
      </c>
      <c r="B49" s="47" t="s">
        <v>32</v>
      </c>
      <c r="D49" s="62" t="s">
        <v>48</v>
      </c>
      <c r="E49" s="67" t="s">
        <v>49</v>
      </c>
      <c r="J49" s="29"/>
      <c r="K49" s="49"/>
      <c r="L49" s="49"/>
      <c r="M49" s="49"/>
      <c r="N49" s="49"/>
      <c r="O49" s="49"/>
    </row>
    <row r="50" spans="1:15">
      <c r="A50" s="47" t="s">
        <v>33</v>
      </c>
      <c r="B50" s="47" t="s">
        <v>34</v>
      </c>
      <c r="D50" s="68" t="s">
        <v>35</v>
      </c>
      <c r="E50" s="48" t="s">
        <v>36</v>
      </c>
      <c r="J50" s="29"/>
      <c r="K50" s="49"/>
      <c r="L50" s="49"/>
      <c r="M50" s="49"/>
      <c r="N50" s="49"/>
      <c r="O50" s="49"/>
    </row>
    <row r="51" spans="1:15">
      <c r="J51" s="29"/>
      <c r="K51" s="49"/>
      <c r="L51" s="49"/>
      <c r="M51" s="49"/>
      <c r="N51" s="49"/>
      <c r="O51" s="49"/>
    </row>
    <row r="52" spans="1:15">
      <c r="I52" s="97"/>
      <c r="J52" s="97"/>
      <c r="K52" s="24"/>
      <c r="L52" s="24"/>
      <c r="M52" s="24"/>
      <c r="N52" s="24"/>
      <c r="O52" s="24"/>
    </row>
  </sheetData>
  <sheetProtection algorithmName="SHA-512" hashValue="jdnO/FmAfi6Q9Ro1DQ1xbrdMeyPD3MrKQJeuHiEgNSj0OWxMoSa4zhwkqZDQG/nyZCi2aElhnLugdHmBD9wqqw==" saltValue="oE7mEGjxjS9Z+mbzU//XPA==" spinCount="100000" sheet="1" objects="1" scenarios="1" formatColumns="0" formatRows="0" autoFilter="0"/>
  <autoFilter ref="A9:U40" xr:uid="{C717D372-2EC8-46A0-A6FF-11C53FCD07EE}"/>
  <mergeCells count="5">
    <mergeCell ref="A1:U1"/>
    <mergeCell ref="K4:U4"/>
    <mergeCell ref="A8:H8"/>
    <mergeCell ref="I8:O8"/>
    <mergeCell ref="P8:U8"/>
  </mergeCells>
  <conditionalFormatting sqref="A1">
    <cfRule type="expression" dxfId="253" priority="3">
      <formula>$A$1&lt;&gt;""</formula>
    </cfRule>
  </conditionalFormatting>
  <conditionalFormatting sqref="A43:O43">
    <cfRule type="expression" dxfId="252" priority="2">
      <formula>IF(SUBTOTAL(103,$A:$A)=COUNTA($A:$A),TRUE,FALSE)</formula>
    </cfRule>
  </conditionalFormatting>
  <conditionalFormatting sqref="B11:I17 B18:H18 B19:I37 B38:H38 B39:I40">
    <cfRule type="expression" dxfId="251" priority="4">
      <formula>AND(NOT(ISBLANK($E$8)),SEARCH($E$8,$B11&amp;$C11&amp;$D11&amp;$E11&amp;$F11&amp;$G11&amp;$H11))</formula>
    </cfRule>
    <cfRule type="expression" dxfId="250" priority="5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F4">
    <cfRule type="expression" dxfId="249" priority="1">
      <formula>F4&lt;&gt;""</formula>
    </cfRule>
  </conditionalFormatting>
  <conditionalFormatting sqref="K4">
    <cfRule type="expression" dxfId="248" priority="6">
      <formula>$K$4&lt;&gt;""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4 E t t W 8 p d m d i k A A A A 9 g A A A B I A H A B D b 2 5 m a W c v U G F j a 2 F n Z S 5 4 b W w g o h g A K K A U A A A A A A A A A A A A A A A A A A A A A A A A A A A A h Y 8 x D o I w G I W v Q r r T l u p A y E 8 Z 1 E 0 S E x P j 2 p Q K D V A M L Z a 7 O X g k r y B G U T f H 9 7 1 v e O 9 + v U E 2 t k 1 w U b 3 V n U l R h C k K l J F d o U 2 Z o s G d w h h l H H Z C 1 q J U w S Q b m 4 y 2 S F H l 3 D k h x H u P / Q J 3 f U k Y p R E 5 5 t u 9 r F Q r 0 E f W / + V Q G + u E k Q p x O L z G c I a j Z Y w Z n T Y B m S H k 2 n w F N n X P 9 g f C a m j c 0 C t e q H C 9 A T J H I O 8 P / A F Q S w M E F A A C A A g A 4 E t t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B L b V s o i k e 4 D g A A A B E A A A A T A B w A R m 9 y b X V s Y X M v U 2 V j d G l v b j E u b S C i G A A o o B Q A A A A A A A A A A A A A A A A A A A A A A A A A A A A r T k 0 u y c z P U w i G 0 I b W A F B L A Q I t A B Q A A g A I A O B L b V v K X Z n Y p A A A A P Y A A A A S A A A A A A A A A A A A A A A A A A A A A A B D b 2 5 m a W c v U G F j a 2 F n Z S 5 4 b W x Q S w E C L Q A U A A I A C A D g S 2 1 b D 8 r p q 6 Q A A A D p A A A A E w A A A A A A A A A A A A A A A A D w A A A A W 0 N v b n R l b n R f V H l w Z X N d L n h t b F B L A Q I t A B Q A A g A I A O B L b V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I 4 F C A J 0 w N Q I F 3 M 5 p m b p e U A A A A A A I A A A A A A B B m A A A A A Q A A I A A A A D X P N H 4 U K z c t y M J C i q 0 R 0 g Q N b f i z c g R g p + J c K q u 0 j 9 E O A A A A A A 6 A A A A A A g A A I A A A A M 4 / Z H 4 W d P 3 A G q S J V S P Q L Z E 8 2 w + r h 6 q Y R 4 N 4 h o m K L y g L U A A A A L 2 4 D K v P d w T M s U P w 6 3 d w z 6 d 7 E o q H 4 6 P w Y M I N I r U 2 / T t i z v t K H Q S b M p 9 0 F z I f 9 N e P B X R j U 3 W z l z t n f n C q Y S D y d c A Y A m H 4 6 / u + S r u s f 3 v n Z n I P Q A A A A H a 8 I V R U + Y I P x r o D Z 6 u k c 0 d + t x S Q C z y 2 5 y n B s a E z p E 2 v g 5 S A z I 5 1 X 1 t 2 3 e W j U l Y v W 6 h / D U R H 6 G f E e q M v n V 9 1 H K o = < / D a t a M a s h u p > 
</file>

<file path=customXml/itemProps1.xml><?xml version="1.0" encoding="utf-8"?>
<ds:datastoreItem xmlns:ds="http://schemas.openxmlformats.org/officeDocument/2006/customXml" ds:itemID="{58A11E69-D0D5-4D3F-B663-09DE07395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106</vt:i4>
      </vt:variant>
    </vt:vector>
  </HeadingPairs>
  <TitlesOfParts>
    <vt:vector size="141" baseType="lpstr">
      <vt:lpstr>Zusammenfassung</vt:lpstr>
      <vt:lpstr>Los 1.1</vt:lpstr>
      <vt:lpstr>Los 1.2</vt:lpstr>
      <vt:lpstr>Los 1.3</vt:lpstr>
      <vt:lpstr>Los 1.4</vt:lpstr>
      <vt:lpstr>Los 1.5</vt:lpstr>
      <vt:lpstr>Los 1.6</vt:lpstr>
      <vt:lpstr>Los 1.7</vt:lpstr>
      <vt:lpstr>Los 1.8</vt:lpstr>
      <vt:lpstr>Los 1.9</vt:lpstr>
      <vt:lpstr>Los 1.10</vt:lpstr>
      <vt:lpstr>Los 1.11</vt:lpstr>
      <vt:lpstr>Los 1.12</vt:lpstr>
      <vt:lpstr>Los 1.13</vt:lpstr>
      <vt:lpstr>Los 1.14</vt:lpstr>
      <vt:lpstr>Los 1.15</vt:lpstr>
      <vt:lpstr>Los 1.16</vt:lpstr>
      <vt:lpstr>Los 1.17</vt:lpstr>
      <vt:lpstr>Los 1.18</vt:lpstr>
      <vt:lpstr>Los 2.1</vt:lpstr>
      <vt:lpstr>Los 2.2</vt:lpstr>
      <vt:lpstr>Los 2.3</vt:lpstr>
      <vt:lpstr>Los 2.4</vt:lpstr>
      <vt:lpstr>Los 2.5</vt:lpstr>
      <vt:lpstr>Los 2.6</vt:lpstr>
      <vt:lpstr>Los 2.7</vt:lpstr>
      <vt:lpstr>Los 2.8</vt:lpstr>
      <vt:lpstr>Los 2.9</vt:lpstr>
      <vt:lpstr>Los 2.10</vt:lpstr>
      <vt:lpstr>Los 2.11</vt:lpstr>
      <vt:lpstr>Los 2.12</vt:lpstr>
      <vt:lpstr>Los 2.13</vt:lpstr>
      <vt:lpstr>Los 2.14</vt:lpstr>
      <vt:lpstr>Los 2.15</vt:lpstr>
      <vt:lpstr>Los 3</vt:lpstr>
      <vt:lpstr>Datum</vt:lpstr>
      <vt:lpstr>'Los 1.1'!Druckbereich</vt:lpstr>
      <vt:lpstr>'Los 1.10'!Druckbereich</vt:lpstr>
      <vt:lpstr>'Los 1.11'!Druckbereich</vt:lpstr>
      <vt:lpstr>'Los 1.12'!Druckbereich</vt:lpstr>
      <vt:lpstr>'Los 1.13'!Druckbereich</vt:lpstr>
      <vt:lpstr>'Los 1.14'!Druckbereich</vt:lpstr>
      <vt:lpstr>'Los 1.15'!Druckbereich</vt:lpstr>
      <vt:lpstr>'Los 1.16'!Druckbereich</vt:lpstr>
      <vt:lpstr>'Los 1.17'!Druckbereich</vt:lpstr>
      <vt:lpstr>'Los 1.18'!Druckbereich</vt:lpstr>
      <vt:lpstr>'Los 1.2'!Druckbereich</vt:lpstr>
      <vt:lpstr>'Los 1.3'!Druckbereich</vt:lpstr>
      <vt:lpstr>'Los 1.4'!Druckbereich</vt:lpstr>
      <vt:lpstr>'Los 1.5'!Druckbereich</vt:lpstr>
      <vt:lpstr>'Los 1.6'!Druckbereich</vt:lpstr>
      <vt:lpstr>'Los 1.7'!Druckbereich</vt:lpstr>
      <vt:lpstr>'Los 1.8'!Druckbereich</vt:lpstr>
      <vt:lpstr>'Los 1.9'!Druckbereich</vt:lpstr>
      <vt:lpstr>'Los 2.1'!Druckbereich</vt:lpstr>
      <vt:lpstr>'Los 2.10'!Druckbereich</vt:lpstr>
      <vt:lpstr>'Los 2.11'!Druckbereich</vt:lpstr>
      <vt:lpstr>'Los 2.12'!Druckbereich</vt:lpstr>
      <vt:lpstr>'Los 2.13'!Druckbereich</vt:lpstr>
      <vt:lpstr>'Los 2.14'!Druckbereich</vt:lpstr>
      <vt:lpstr>'Los 2.15'!Druckbereich</vt:lpstr>
      <vt:lpstr>'Los 2.3'!Druckbereich</vt:lpstr>
      <vt:lpstr>'Los 2.4'!Druckbereich</vt:lpstr>
      <vt:lpstr>'Los 2.5'!Druckbereich</vt:lpstr>
      <vt:lpstr>'Los 2.6'!Druckbereich</vt:lpstr>
      <vt:lpstr>'Los 2.7'!Druckbereich</vt:lpstr>
      <vt:lpstr>'Los 2.8'!Druckbereich</vt:lpstr>
      <vt:lpstr>'Los 2.9'!Druckbereich</vt:lpstr>
      <vt:lpstr>'Los 3'!Druckbereich</vt:lpstr>
      <vt:lpstr>Zusammenfassung!Druckbereich</vt:lpstr>
      <vt:lpstr>kunde</vt:lpstr>
      <vt:lpstr>logo</vt:lpstr>
      <vt:lpstr>'Los 3'!SVS_GLR</vt:lpstr>
      <vt:lpstr>'Los 1.1'!SVS_GrR_1_1</vt:lpstr>
      <vt:lpstr>'Los 1.10'!SVS_GrR_1_1</vt:lpstr>
      <vt:lpstr>'Los 1.11'!SVS_GrR_1_1</vt:lpstr>
      <vt:lpstr>'Los 1.12'!SVS_GrR_1_1</vt:lpstr>
      <vt:lpstr>'Los 1.13'!SVS_GrR_1_1</vt:lpstr>
      <vt:lpstr>'Los 1.14'!SVS_GrR_1_1</vt:lpstr>
      <vt:lpstr>'Los 1.15'!SVS_GrR_1_1</vt:lpstr>
      <vt:lpstr>'Los 1.16'!SVS_GrR_1_1</vt:lpstr>
      <vt:lpstr>'Los 1.17'!SVS_GrR_1_1</vt:lpstr>
      <vt:lpstr>'Los 1.18'!SVS_GrR_1_1</vt:lpstr>
      <vt:lpstr>'Los 1.2'!SVS_GrR_1_1</vt:lpstr>
      <vt:lpstr>'Los 1.3'!SVS_GrR_1_1</vt:lpstr>
      <vt:lpstr>'Los 1.4'!SVS_GrR_1_1</vt:lpstr>
      <vt:lpstr>'Los 1.5'!SVS_GrR_1_1</vt:lpstr>
      <vt:lpstr>'Los 1.6'!SVS_GrR_1_1</vt:lpstr>
      <vt:lpstr>'Los 1.7'!SVS_GrR_1_1</vt:lpstr>
      <vt:lpstr>'Los 1.8'!SVS_GrR_1_1</vt:lpstr>
      <vt:lpstr>'Los 1.9'!SVS_GrR_1_1</vt:lpstr>
      <vt:lpstr>'Los 2.1'!SVS_GrR_1_1</vt:lpstr>
      <vt:lpstr>'Los 2.10'!SVS_GrR_1_1</vt:lpstr>
      <vt:lpstr>'Los 2.11'!SVS_GrR_1_1</vt:lpstr>
      <vt:lpstr>'Los 2.12'!SVS_GrR_1_1</vt:lpstr>
      <vt:lpstr>'Los 2.13'!SVS_GrR_1_1</vt:lpstr>
      <vt:lpstr>'Los 2.14'!SVS_GrR_1_1</vt:lpstr>
      <vt:lpstr>'Los 2.15'!SVS_GrR_1_1</vt:lpstr>
      <vt:lpstr>'Los 2.3'!SVS_GrR_1_1</vt:lpstr>
      <vt:lpstr>'Los 2.4'!SVS_GrR_1_1</vt:lpstr>
      <vt:lpstr>'Los 2.5'!SVS_GrR_1_1</vt:lpstr>
      <vt:lpstr>'Los 2.6'!SVS_GrR_1_1</vt:lpstr>
      <vt:lpstr>'Los 2.7'!SVS_GrR_1_1</vt:lpstr>
      <vt:lpstr>'Los 2.8'!SVS_GrR_1_1</vt:lpstr>
      <vt:lpstr>'Los 2.9'!SVS_GrR_1_1</vt:lpstr>
      <vt:lpstr>'Los 1.1'!SVS_UR_1_1</vt:lpstr>
      <vt:lpstr>'Los 1.10'!SVS_UR_1_1</vt:lpstr>
      <vt:lpstr>'Los 1.11'!SVS_UR_1_1</vt:lpstr>
      <vt:lpstr>'Los 1.12'!SVS_UR_1_1</vt:lpstr>
      <vt:lpstr>'Los 1.13'!SVS_UR_1_1</vt:lpstr>
      <vt:lpstr>'Los 1.14'!SVS_UR_1_1</vt:lpstr>
      <vt:lpstr>'Los 1.15'!SVS_UR_1_1</vt:lpstr>
      <vt:lpstr>'Los 1.16'!SVS_UR_1_1</vt:lpstr>
      <vt:lpstr>'Los 1.17'!SVS_UR_1_1</vt:lpstr>
      <vt:lpstr>'Los 1.18'!SVS_UR_1_1</vt:lpstr>
      <vt:lpstr>'Los 1.2'!SVS_UR_1_1</vt:lpstr>
      <vt:lpstr>'Los 1.3'!SVS_UR_1_1</vt:lpstr>
      <vt:lpstr>'Los 1.4'!SVS_UR_1_1</vt:lpstr>
      <vt:lpstr>'Los 1.5'!SVS_UR_1_1</vt:lpstr>
      <vt:lpstr>'Los 1.6'!SVS_UR_1_1</vt:lpstr>
      <vt:lpstr>'Los 1.7'!SVS_UR_1_1</vt:lpstr>
      <vt:lpstr>'Los 1.8'!SVS_UR_1_1</vt:lpstr>
      <vt:lpstr>'Los 1.9'!SVS_UR_1_1</vt:lpstr>
      <vt:lpstr>'Los 2.1'!SVS_UR_1_1</vt:lpstr>
      <vt:lpstr>'Los 2.10'!SVS_UR_1_1</vt:lpstr>
      <vt:lpstr>'Los 2.11'!SVS_UR_1_1</vt:lpstr>
      <vt:lpstr>'Los 2.12'!SVS_UR_1_1</vt:lpstr>
      <vt:lpstr>'Los 2.13'!SVS_UR_1_1</vt:lpstr>
      <vt:lpstr>'Los 2.14'!SVS_UR_1_1</vt:lpstr>
      <vt:lpstr>'Los 2.15'!SVS_UR_1_1</vt:lpstr>
      <vt:lpstr>'Los 2.3'!SVS_UR_1_1</vt:lpstr>
      <vt:lpstr>'Los 2.4'!SVS_UR_1_1</vt:lpstr>
      <vt:lpstr>'Los 2.5'!SVS_UR_1_1</vt:lpstr>
      <vt:lpstr>'Los 2.6'!SVS_UR_1_1</vt:lpstr>
      <vt:lpstr>'Los 2.7'!SVS_UR_1_1</vt:lpstr>
      <vt:lpstr>'Los 2.8'!SVS_UR_1_1</vt:lpstr>
      <vt:lpstr>'Los 2.9'!SVS_UR_1_1</vt:lpstr>
      <vt:lpstr>'Los 2.2'!SVS_UR_1_HFT</vt:lpstr>
      <vt:lpstr>'Los 2.2'!SVS_UR_1_MOSA</vt:lpstr>
      <vt:lpstr>'Los 2.2'!SVS_UR_1_SO</vt:lpstr>
      <vt:lpstr>zurueck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Sebastian Hannich</cp:lastModifiedBy>
  <cp:lastPrinted>2025-05-09T09:09:21Z</cp:lastPrinted>
  <dcterms:created xsi:type="dcterms:W3CDTF">1999-03-16T10:04:37Z</dcterms:created>
  <dcterms:modified xsi:type="dcterms:W3CDTF">2026-03-23T06:24:34Z</dcterms:modified>
</cp:coreProperties>
</file>